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0730" windowHeight="11760" tabRatio="906" firstSheet="7" activeTab="8"/>
  </bookViews>
  <sheets>
    <sheet name="Заголовочная-Содержательная" sheetId="1" r:id="rId1"/>
    <sheet name="Содержательная-табл 1" sheetId="2" r:id="rId2"/>
    <sheet name="Табл 2-2019" sheetId="3" r:id="rId3"/>
    <sheet name="Табл 2-2020" sheetId="4" r:id="rId4"/>
    <sheet name="Табл 2-2021" sheetId="5" r:id="rId5"/>
    <sheet name="Табл 2.1" sheetId="6" r:id="rId6"/>
    <sheet name="Табл 3,4" sheetId="7" r:id="rId7"/>
    <sheet name="Расчеты" sheetId="8" r:id="rId8"/>
    <sheet name="Расчеты(иные)" sheetId="9" r:id="rId9"/>
    <sheet name="Расчеты-внебюдж" sheetId="10" r:id="rId10"/>
    <sheet name="Расчеты-20" sheetId="11" r:id="rId11"/>
    <sheet name="Расчеты(иные)-20" sheetId="12" r:id="rId12"/>
    <sheet name="Расчеты-внебюдж-20" sheetId="13" r:id="rId13"/>
    <sheet name="Расчеты-21" sheetId="14" r:id="rId14"/>
    <sheet name="Расчеты(иные)-21" sheetId="15" r:id="rId15"/>
    <sheet name="Расчеты-внебюдж-21" sheetId="16" r:id="rId16"/>
  </sheets>
  <definedNames>
    <definedName name="_xlnm.Print_Area" localSheetId="0">'Заголовочная-Содержательная'!$A$1:$BE$38</definedName>
    <definedName name="_xlnm.Print_Area" localSheetId="7">'Расчеты'!$A$1:$J$221</definedName>
    <definedName name="_xlnm.Print_Area" localSheetId="8">'Расчеты(иные)'!$A$1:$J$108</definedName>
    <definedName name="_xlnm.Print_Area" localSheetId="11">'Расчеты(иные)-20'!$A$1:$J$107</definedName>
    <definedName name="_xlnm.Print_Area" localSheetId="14">'Расчеты(иные)-21'!$A$1:$J$107</definedName>
    <definedName name="_xlnm.Print_Area" localSheetId="10">'Расчеты-20'!$A$1:$J$219</definedName>
    <definedName name="_xlnm.Print_Area" localSheetId="13">'Расчеты-21'!$A$1:$J$219</definedName>
    <definedName name="_xlnm.Print_Area" localSheetId="9">'Расчеты-внебюдж'!$A$1:$J$36</definedName>
    <definedName name="_xlnm.Print_Area" localSheetId="12">'Расчеты-внебюдж-20'!$A$1:$J$36</definedName>
    <definedName name="_xlnm.Print_Area" localSheetId="15">'Расчеты-внебюдж-21'!$A$1:$J$36</definedName>
    <definedName name="_xlnm.Print_Area" localSheetId="5">'Табл 2.1'!$A$1:$CR$24</definedName>
    <definedName name="_xlnm.Print_Area" localSheetId="2">'Табл 2-2019'!$A$1:$BZ$55</definedName>
    <definedName name="_xlnm.Print_Area" localSheetId="3">'Табл 2-2020'!$A$1:$BZ$55</definedName>
    <definedName name="_xlnm.Print_Area" localSheetId="4">'Табл 2-2021'!$A$1:$BZ$55</definedName>
    <definedName name="_xlnm.Print_Area" localSheetId="6">'Табл 3,4'!$A$1:$BO$32</definedName>
  </definedNames>
  <calcPr fullCalcOnLoad="1"/>
</workbook>
</file>

<file path=xl/comments6.xml><?xml version="1.0" encoding="utf-8"?>
<comments xmlns="http://schemas.openxmlformats.org/spreadsheetml/2006/main">
  <authors>
    <author>Галина Портнягина</author>
  </authors>
  <commentList>
    <comment ref="Y11" authorId="0">
      <text>
        <r>
          <rPr>
            <b/>
            <sz val="9"/>
            <rFont val="Tahoma"/>
            <family val="2"/>
          </rPr>
          <t>Галина Портнягина:</t>
        </r>
        <r>
          <rPr>
            <sz val="9"/>
            <rFont val="Tahoma"/>
            <family val="2"/>
          </rPr>
          <t xml:space="preserve">
=стр 260 в табл 2 раздел 3 показатели по поступлениям и выплатам</t>
        </r>
      </text>
    </comment>
  </commentList>
</comments>
</file>

<file path=xl/sharedStrings.xml><?xml version="1.0" encoding="utf-8"?>
<sst xmlns="http://schemas.openxmlformats.org/spreadsheetml/2006/main" count="2416" uniqueCount="484">
  <si>
    <t>УТВЕРЖДАЮ</t>
  </si>
  <si>
    <t>(должность лица, утверждающего документ)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</si>
  <si>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</si>
  <si>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</si>
  <si>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</si>
  <si>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</si>
  <si>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</si>
  <si>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</si>
  <si>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</si>
  <si>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</si>
  <si>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</si>
  <si>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</si>
  <si>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</si>
  <si>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</si>
  <si>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</si>
  <si>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</si>
  <si>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</si>
  <si>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</si>
  <si>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</si>
  <si>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</si>
  <si>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</si>
  <si>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</si>
  <si>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</si>
  <si>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</si>
  <si>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</si>
  <si>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</si>
  <si>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</si>
  <si>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</si>
  <si>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иные финансовые инструменты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</si>
  <si>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</si>
  <si>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</si>
  <si>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</si>
  <si>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</si>
  <si>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</si>
  <si>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</si>
  <si>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</si>
  <si>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</si>
  <si>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</si>
  <si>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</si>
  <si>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</si>
  <si>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</si>
  <si>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</si>
  <si>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</si>
  <si>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</si>
  <si>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</si>
  <si>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года</t>
  </si>
  <si>
    <t>Х</t>
  </si>
  <si>
    <t>180</t>
  </si>
  <si>
    <t>130</t>
  </si>
  <si>
    <t>120</t>
  </si>
  <si>
    <t>от оказания услуг (выполнения работ)</t>
  </si>
  <si>
    <t>010</t>
  </si>
  <si>
    <t>020</t>
  </si>
  <si>
    <t>от штрафов, пеней и иных
сумм принудительного изъятия</t>
  </si>
  <si>
    <t>140</t>
  </si>
  <si>
    <t>150</t>
  </si>
  <si>
    <t>иные субсидии, предоставленные из бюджета</t>
  </si>
  <si>
    <t>от операций с активами</t>
  </si>
  <si>
    <t>030</t>
  </si>
  <si>
    <t>410</t>
  </si>
  <si>
    <t>420</t>
  </si>
  <si>
    <t>прочие поступления</t>
  </si>
  <si>
    <t>Выплаты по расходам, всего:</t>
  </si>
  <si>
    <t>в том числе:
выплаты персоналу</t>
  </si>
  <si>
    <t>100</t>
  </si>
  <si>
    <t>из них:
фонд оплаты труда</t>
  </si>
  <si>
    <t>111</t>
  </si>
  <si>
    <t>040</t>
  </si>
  <si>
    <t>из них: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</si>
  <si>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</si>
  <si>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</si>
  <si>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</si>
  <si>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</si>
  <si>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социальные и иные выплаты населению</t>
  </si>
  <si>
    <t>300</t>
  </si>
  <si>
    <t>из них:
социальные выплаты гражданам, кроме публичных нормативных социальных выплат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</si>
  <si>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</si>
  <si>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</si>
  <si>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321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</si>
  <si>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</si>
  <si>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</si>
  <si>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</si>
  <si>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</si>
  <si>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</si>
  <si>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</si>
  <si>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иные бюджетные ассигнования</t>
  </si>
  <si>
    <t>800</t>
  </si>
  <si>
    <t>уплата налогов, сборов и иных платежей</t>
  </si>
  <si>
    <t>850</t>
  </si>
  <si>
    <t>из них:
налог на имущество и земельный налог</t>
  </si>
  <si>
    <t>851</t>
  </si>
  <si>
    <t>уплата прочих налогов и сборов</t>
  </si>
  <si>
    <t>852</t>
  </si>
  <si>
    <t>уплата иных платежей</t>
  </si>
  <si>
    <t>853</t>
  </si>
  <si>
    <t>400</t>
  </si>
  <si>
    <t>200</t>
  </si>
  <si>
    <t>244</t>
  </si>
  <si>
    <t>из них:
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</si>
  <si>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</si>
  <si>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</si>
  <si>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</si>
  <si>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</si>
  <si>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</si>
  <si>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</si>
  <si>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</si>
  <si>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500</t>
  </si>
  <si>
    <t>600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</si>
  <si>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</si>
  <si>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</si>
  <si>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</si>
  <si>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</si>
  <si>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</si>
  <si>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</si>
  <si>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</si>
  <si>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</si>
  <si>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</si>
  <si>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</si>
  <si>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</si>
  <si>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</si>
  <si>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</si>
  <si>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</si>
  <si>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</si>
  <si>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</si>
  <si>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(очередной финансовый год)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</si>
  <si>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</si>
  <si>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</si>
  <si>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</si>
  <si>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</si>
  <si>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</si>
  <si>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(подпись)</t>
  </si>
  <si>
    <t>(расшифровка подписи)</t>
  </si>
  <si>
    <t>Исполнитель</t>
  </si>
  <si>
    <t>Объем средств, поступивших во временное 
распоряжение, всего:</t>
  </si>
  <si>
    <t xml:space="preserve">МП </t>
  </si>
  <si>
    <t>Наименование показателя*</t>
  </si>
  <si>
    <t>(наименование учреждения)</t>
  </si>
  <si>
    <t>Наименование органа, осуществляющего функции и полномочия учредителя</t>
  </si>
  <si>
    <t>Адрес фактического местонахождения учреждения</t>
  </si>
  <si>
    <t>I. Сведения о деятельности федерального государственного учреждения</t>
  </si>
  <si>
    <t xml:space="preserve">II. Показатели финансового состояния учреждения
</t>
  </si>
  <si>
    <t xml:space="preserve">     из них:
     денежные средства учреждения на счетах</t>
  </si>
  <si>
    <t xml:space="preserve">     денежные средства учреждения, размещенные на депозиты в 
     кредитной организации</t>
  </si>
  <si>
    <t xml:space="preserve">III. Показатели по поступлениям и выплатам учреждения
</t>
  </si>
  <si>
    <t>Поступления от доходов, всего:</t>
  </si>
  <si>
    <t>Таблица 1</t>
  </si>
  <si>
    <t>Таблица 2</t>
  </si>
  <si>
    <t xml:space="preserve">Субсидии на финансовое обеспечение выполнения муниципального задания </t>
  </si>
  <si>
    <t>Целевая субсидия</t>
  </si>
  <si>
    <t>всего</t>
  </si>
  <si>
    <t>местный бюджет</t>
  </si>
  <si>
    <t>федеральный бюджет, бюджет субъекта Российской Федерации</t>
  </si>
  <si>
    <t>6.1</t>
  </si>
  <si>
    <t>6.2</t>
  </si>
  <si>
    <t>из них гранты</t>
  </si>
  <si>
    <t>5.1</t>
  </si>
  <si>
    <t>5.2</t>
  </si>
  <si>
    <t>110</t>
  </si>
  <si>
    <t>прочие доходы</t>
  </si>
  <si>
    <t>160</t>
  </si>
  <si>
    <t xml:space="preserve">     в том числе:
доходы от собственности</t>
  </si>
  <si>
    <t>210</t>
  </si>
  <si>
    <t>211</t>
  </si>
  <si>
    <t>213</t>
  </si>
  <si>
    <t>212</t>
  </si>
  <si>
    <t>220</t>
  </si>
  <si>
    <t>221</t>
  </si>
  <si>
    <t>222</t>
  </si>
  <si>
    <t>223</t>
  </si>
  <si>
    <t>224</t>
  </si>
  <si>
    <t>225</t>
  </si>
  <si>
    <t>230</t>
  </si>
  <si>
    <t>231</t>
  </si>
  <si>
    <t>232</t>
  </si>
  <si>
    <t>233</t>
  </si>
  <si>
    <t>234</t>
  </si>
  <si>
    <t xml:space="preserve">безвозмездные
перечисления
организациям
</t>
  </si>
  <si>
    <t>240</t>
  </si>
  <si>
    <t xml:space="preserve">прочие расходы (кроме расходов на закупку товаров, работ, услуг)
</t>
  </si>
  <si>
    <t>250</t>
  </si>
  <si>
    <t xml:space="preserve">расходы на закупку товаров, работ, услуг, всего
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</si>
  <si>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</si>
  <si>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</si>
  <si>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</si>
  <si>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</si>
  <si>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</si>
  <si>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</si>
  <si>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</si>
  <si>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</si>
  <si>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</si>
  <si>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Поступление финансовых активов, всего:</t>
  </si>
  <si>
    <t>из них:
увеличение остатков средств</t>
  </si>
  <si>
    <t>310</t>
  </si>
  <si>
    <t>Выбытие финансовых активов, всего:</t>
  </si>
  <si>
    <t>из них:
уменьшение остатков средств</t>
  </si>
  <si>
    <t>прочие выбытия</t>
  </si>
  <si>
    <t>IV. Показатели выплат по расходам на закупку товаров, работ, услуг  учреждения</t>
  </si>
  <si>
    <t>Таблица 2.1</t>
  </si>
  <si>
    <t>Таблица 3</t>
  </si>
  <si>
    <t>Сведения о средствах, поступающих во временное распоряжение учреждения</t>
  </si>
  <si>
    <t>г.</t>
  </si>
  <si>
    <t>Таблица 4</t>
  </si>
  <si>
    <t xml:space="preserve"> Справочная информация</t>
  </si>
  <si>
    <t>к Порядку составления и утверждения</t>
  </si>
  <si>
    <t>плана финансово-хозяйственной</t>
  </si>
  <si>
    <t>деятельности муниципальных</t>
  </si>
  <si>
    <t>автономных и бюджетных учреждений</t>
  </si>
  <si>
    <t>Усть-Камчатского муниципального</t>
  </si>
  <si>
    <t>Расчеты (обоснования)</t>
  </si>
  <si>
    <t>к плану финансово-хозяйственной деятельности</t>
  </si>
  <si>
    <t>муниципального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</si>
  <si>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</si>
  <si>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</si>
  <si>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</si>
  <si>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</si>
  <si>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Среднемесячный размер оплаты труда на одного работника, руб.</t>
  </si>
  <si>
    <t>по выплатам компенсаци онного характера</t>
  </si>
  <si>
    <t>по выплатам стимулир ующего характера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</si>
  <si>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</si>
  <si>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</si>
  <si>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</si>
  <si>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</si>
  <si>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</si>
  <si>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</si>
  <si>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</si>
  <si>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</si>
  <si>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</si>
  <si>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</si>
  <si>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Итого:</t>
  </si>
  <si>
    <t>x</t>
  </si>
  <si>
    <t>1.2. Расчеты (обоснования) выплат персоналу при направлении</t>
  </si>
  <si>
    <t>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</si>
  <si>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</si>
  <si>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</si>
  <si>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дней</t>
  </si>
  <si>
    <t>1.3. Расчеты (обоснования) выплат персоналу по уходу</t>
  </si>
  <si>
    <t>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</si>
  <si>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</si>
  <si>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</si>
  <si>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(пособия)в месяц, руб.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</si>
  <si>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</si>
  <si>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</si>
  <si>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>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</si>
  <si>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</si>
  <si>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</si>
  <si>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Пенсионный фонд Российской Федерации, всего</t>
  </si>
  <si>
    <t>1.1.</t>
  </si>
  <si>
    <t>1.2.</t>
  </si>
  <si>
    <t>1.3.</t>
  </si>
  <si>
    <t>Страховые взносы в Фонд социального страхования Российской Федерации, всего</t>
  </si>
  <si>
    <t>2.1.</t>
  </si>
  <si>
    <t>2.2.</t>
  </si>
  <si>
    <t>2.3.</t>
  </si>
  <si>
    <t>2.4.</t>
  </si>
  <si>
    <t>2.5.</t>
  </si>
  <si>
    <t>Страховые взносы в Федеральный фонд обязательного медицинского страхования, всего (по ставке 5,1%)</t>
  </si>
  <si>
    <t>&lt;*&gt; Указываются страховые тарифы, дифференцированные по классам</t>
  </si>
  <si>
    <t>профессионального риска, установленные Федеральным законом от 22 декабря</t>
  </si>
  <si>
    <t>страхование от несчастных случаев на производстве и профессиональных</t>
  </si>
  <si>
    <t>заболеваний на 2006 год"    (Собрание законодательства Российской Федерации,</t>
  </si>
  <si>
    <t>Размер одной выплаты, руб.</t>
  </si>
  <si>
    <t>сборов и иных платежей</t>
  </si>
  <si>
    <t>Количество номеров</t>
  </si>
  <si>
    <t>Количество платежей в год</t>
  </si>
  <si>
    <t>Количество услуг перевозки</t>
  </si>
  <si>
    <t>Цена услуги перевозки, руб.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</si>
  <si>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</si>
  <si>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</si>
  <si>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</si>
  <si>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</si>
  <si>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по содержанию имущества</t>
  </si>
  <si>
    <t>Объект</t>
  </si>
  <si>
    <t>Количество договоров</t>
  </si>
  <si>
    <t>Стоимость услуги, руб.</t>
  </si>
  <si>
    <t>средств, материальных запасов</t>
  </si>
  <si>
    <t>Устан овленная числен ность, единиц</t>
  </si>
  <si>
    <t>Сумма, руб. (гр. 3 x гр. 4 x гр. 5)</t>
  </si>
  <si>
    <t>Количество работников, чел.</t>
  </si>
  <si>
    <t>Сумма взноса, руб.</t>
  </si>
  <si>
    <t xml:space="preserve">     в том числе: по ставке 22,0%</t>
  </si>
  <si>
    <t xml:space="preserve">          по ставке 10,0%</t>
  </si>
  <si>
    <t xml:space="preserve">          с применением пониженных тарифов взносов в Пенсионный фонд Российской Федерации для отдельных категорий плательщиков</t>
  </si>
  <si>
    <t xml:space="preserve">          в том числе: обязательное социальное страхование на случай временной нетрудоспособности и в связи с материнством по ставке 2,9%</t>
  </si>
  <si>
    <t xml:space="preserve">        с применением ставки взносов в Фонд социального страхования Российской Федерации по ставке 0,0%</t>
  </si>
  <si>
    <t xml:space="preserve">         обязательное социальное страхование от несчастных случаев на производстве и профессиональных заболеваний по ставке 0,2%</t>
  </si>
  <si>
    <t xml:space="preserve">         обязательное социальное страхование от несчастных случаев на производстве и профессиональных заболеваний по ставке 0, % &lt;*&gt;</t>
  </si>
  <si>
    <t>Сумма исчисленного налога, подлежащего уплате, руб. (гр. 3 x гр. 4 / 100)</t>
  </si>
  <si>
    <t>Налоговая база, руб.</t>
  </si>
  <si>
    <t>Стоимость за единицу, руб.</t>
  </si>
  <si>
    <t>Сумма, руб. (гр. 3 x гр. 4)</t>
  </si>
  <si>
    <t>Сумма, руб. (гр. 4 x гр. 5 x гр. 6)</t>
  </si>
  <si>
    <t>Индексация, %</t>
  </si>
  <si>
    <t>Стоимость с учетом НДС, руб.</t>
  </si>
  <si>
    <t>Количество работ (услуг)</t>
  </si>
  <si>
    <t>Стоимость работ (услуг), руб</t>
  </si>
  <si>
    <t>Средняя стоимость, руб.</t>
  </si>
  <si>
    <t>Сумма, руб. 
(гр. 2 x гр. 3)</t>
  </si>
  <si>
    <t>Приложение N 2</t>
  </si>
  <si>
    <t>N п/п</t>
  </si>
  <si>
    <t>Фонд оплаты труда в год, руб. (гр. 3 x гр. 4 x (1 + гр. 8 / 100)x гр. 9 x 12)</t>
  </si>
  <si>
    <t>2005 г. N 179-ФЗ "О страховых тарифах на обязательное социальное</t>
  </si>
  <si>
    <t>2005, N 52, ст. 5592; 2015, N 51, ст. 7233).</t>
  </si>
  <si>
    <t>Руководитель муниципального автономного или бюджетного учреждения (уполномоченное лицо)</t>
  </si>
  <si>
    <t>Главный бухгалтер муниципального автономного или бюджетного учреждения</t>
  </si>
  <si>
    <t>19</t>
  </si>
  <si>
    <t>Муниципальное бюджетное общеобразовательное учреждение "Средняя школа № 4 п. Ключи"</t>
  </si>
  <si>
    <t>22915912</t>
  </si>
  <si>
    <t>4109004120</t>
  </si>
  <si>
    <t>410901001</t>
  </si>
  <si>
    <t>Администрация Усть-Камчатского муниципального района в лице Управления образования администрации Усть-Камчатского муниципального района</t>
  </si>
  <si>
    <t>684400, Камчатский край, Усть-Камчатский район, п. Ключи, ул. Красноармейская, д. 5А</t>
  </si>
  <si>
    <t>Выполнение работ и оказание услуг для обеспечения реализации, предусмотренных законодательством РФ полномочий, государственных органов в сфере образования, создание условий для развития экономической самостоятельности школы, переход от сметного финансирования к бюджетированию, ориентированному на конечный результат, установление эффективного общественного контроля за деятельностью школы</t>
  </si>
  <si>
    <t>Оказание услуг в сфереобразования физическим и юридическим лицам в соответствии с государственным муниципальным заданием, осуществляемым за счет средств бюджета на основе бюджетной сметы, самостоятельное распределение имущества, полученного из внебюджетных источников, распоряжение денежными средствами в пределах бюджетных лимитах, а также полученных от предпринимательской и иной, приносящей доход деятельности, осуществление образовательного процесса, реализация образовательной программы и обеспечение содержания и воспитния обучающихся, ведение раздельного учета доходов и расходов, полученных и произведенных в рамках целевого финансирования и других доходов (расходов) по оплате коммунальных услуг, услуг связи, тарнспортных расходов и иных в соответствии с бюджетным и налоговым законодательством</t>
  </si>
  <si>
    <t>Оказание на договорной основе обучающимся, населению, учреждениям и организациям платных дополнительных образовательных услуг, не предусмотренных основными общеобразовательными программами и государственными образовательными стандартами</t>
  </si>
  <si>
    <r>
      <t>_____</t>
    </r>
    <r>
      <rPr>
        <sz val="9"/>
        <rFont val="Times New Roman"/>
        <family val="1"/>
      </rPr>
      <t>1.1. Цели деятельности муниципального автономного и бюджетного учреждения Усть-Камчатского муниципального района в соответствии с действующим законодательством, иными нормативными правовыми актами и уставом учреждения:</t>
    </r>
  </si>
  <si>
    <r>
      <t>_____</t>
    </r>
    <r>
      <rPr>
        <sz val="9"/>
        <rFont val="Times New Roman"/>
        <family val="1"/>
      </rPr>
      <t>1.2. Виды деятельности муниципального автономного и бюджетного учреждения Усть-Камчатского муниципального района, относящиеся к его основным видам деятельности в соответствии с уставом учреждения</t>
    </r>
  </si>
  <si>
    <r>
      <t>_____</t>
    </r>
    <r>
      <rPr>
        <sz val="9"/>
        <rFont val="Times New Roman"/>
        <family val="1"/>
      </rPr>
      <t>1.3.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Перечень услуг (работ), относящихся в соответствии с уставом к основным видам деятельности муниципального автономного и бюджетного учреждения Усть-Камчатского муниципального района, предоставление которых для физических и юридических лиц осуществляется за плату</t>
    </r>
  </si>
  <si>
    <t>01 января</t>
  </si>
  <si>
    <t>контроль</t>
  </si>
  <si>
    <t>факт</t>
  </si>
  <si>
    <t>1.1</t>
  </si>
  <si>
    <t>1.1.1</t>
  </si>
  <si>
    <t>1.2</t>
  </si>
  <si>
    <t>1.2.1</t>
  </si>
  <si>
    <t>2.1.1.</t>
  </si>
  <si>
    <t>1.</t>
  </si>
  <si>
    <t>2.</t>
  </si>
  <si>
    <t>2.1.2</t>
  </si>
  <si>
    <t>2.1.3</t>
  </si>
  <si>
    <t>3.1</t>
  </si>
  <si>
    <t>3.2</t>
  </si>
  <si>
    <t>4.1.</t>
  </si>
  <si>
    <t>3.</t>
  </si>
  <si>
    <t>4.</t>
  </si>
  <si>
    <t>Кредиторская задолженность, всего:</t>
  </si>
  <si>
    <t>5.</t>
  </si>
  <si>
    <t>Должность, группа должностей</t>
  </si>
  <si>
    <t>2002</t>
  </si>
  <si>
    <t>2003</t>
  </si>
  <si>
    <t>2004</t>
  </si>
  <si>
    <t>2019</t>
  </si>
  <si>
    <t>Г.С.Портнягина</t>
  </si>
  <si>
    <t>Исполнитель:</t>
  </si>
  <si>
    <t>Административно-управленческий персонал</t>
  </si>
  <si>
    <t>Педагогический персонал</t>
  </si>
  <si>
    <t>Учебно-вспомогательный персонал</t>
  </si>
  <si>
    <t>Служащие</t>
  </si>
  <si>
    <t>Рабочие</t>
  </si>
  <si>
    <t>Пособие по уходу за ребенком до 1,5 лет</t>
  </si>
  <si>
    <t>Пособие при рождении</t>
  </si>
  <si>
    <t>Пособие по постановке на учет на ранних сроках беременности</t>
  </si>
  <si>
    <t>Приобретение продуктов питания</t>
  </si>
  <si>
    <t>Районный коэффициент</t>
  </si>
  <si>
    <t>Ежемесячная надбавка к должностному окладу, %</t>
  </si>
  <si>
    <t>Суточные</t>
  </si>
  <si>
    <t>Проезд в командировку</t>
  </si>
  <si>
    <t>Проживание в командировке</t>
  </si>
  <si>
    <t>Субсидии на иные цели</t>
  </si>
  <si>
    <t>по должностному окладу</t>
  </si>
  <si>
    <t>на выполнение муниципального задания</t>
  </si>
  <si>
    <t>Субсидии на выполнение государственного (муниципального) задания</t>
  </si>
  <si>
    <t>Проезд на сессию</t>
  </si>
  <si>
    <t>112 (05001)</t>
  </si>
  <si>
    <t>1.2. Расчеты (обоснования) выплат персоналу на компенсацию расходов</t>
  </si>
  <si>
    <t>по проезду в отпуск и обратно</t>
  </si>
  <si>
    <t>Количество выплат в год, руб.</t>
  </si>
  <si>
    <t>Проезд в отпуск: Сотрудники</t>
  </si>
  <si>
    <t>Проезд в отпуск: Иждивенцы</t>
  </si>
  <si>
    <t>119 (02003)</t>
  </si>
  <si>
    <t>Налог на имущество</t>
  </si>
  <si>
    <t>Земельный налог</t>
  </si>
  <si>
    <t>Транспортный налог</t>
  </si>
  <si>
    <t>Пени</t>
  </si>
  <si>
    <t>Штрафы</t>
  </si>
  <si>
    <t>Ставка налога</t>
  </si>
  <si>
    <t>2. Расчет (обоснование) расходов на уплату налогов,</t>
  </si>
  <si>
    <t>3. Расчет (обоснование) расходов на закупку товаров, работ, услуг</t>
  </si>
  <si>
    <t>3.1. Расчет (обоснование) расходов на оплату услуг связи</t>
  </si>
  <si>
    <t>Услуги связи</t>
  </si>
  <si>
    <t>Интернет</t>
  </si>
  <si>
    <t>Междугороднее соединение</t>
  </si>
  <si>
    <t>Транспортные услуги</t>
  </si>
  <si>
    <t>х</t>
  </si>
  <si>
    <t>Электроэнергия</t>
  </si>
  <si>
    <t>Теплоэнергия</t>
  </si>
  <si>
    <t>ГВС</t>
  </si>
  <si>
    <t>Водоснабжение</t>
  </si>
  <si>
    <t>Водоотведение</t>
  </si>
  <si>
    <t>3.2. Расчет (обоснование) расходов на оплату транспортных услуг</t>
  </si>
  <si>
    <t>3.3. Расчет (обоснование) расходов на оплату коммунальных услуг</t>
  </si>
  <si>
    <t>3.4. Расчет (обоснование) расходов на оплату аренды имущества</t>
  </si>
  <si>
    <t>3.5. Расчет (обоснование) расходов на оплату работ, услуг</t>
  </si>
  <si>
    <t>Вывоз ТБО</t>
  </si>
  <si>
    <t>МБОУ "СШ № 4 п. Ключи"</t>
  </si>
  <si>
    <t>Услуги слесаря-сантехника</t>
  </si>
  <si>
    <t>Уборка и вывоз снега</t>
  </si>
  <si>
    <t>Обслуживание ККМ</t>
  </si>
  <si>
    <t>Обслуживание ОПС</t>
  </si>
  <si>
    <t>Бектериологические исследования</t>
  </si>
  <si>
    <t>Измерения и испытания электрооборудования</t>
  </si>
  <si>
    <t>Энергетическое обследование</t>
  </si>
  <si>
    <t>Услуги по обслуживанию автобуса</t>
  </si>
  <si>
    <t>Дезинсекция для пришкольного лагеря</t>
  </si>
  <si>
    <t>Дератизация</t>
  </si>
  <si>
    <t>Поверка весов</t>
  </si>
  <si>
    <t>3.6. Расчет (обоснование) расходов на оплату прочих работ, услуг</t>
  </si>
  <si>
    <t>Медицинский осмотр</t>
  </si>
  <si>
    <t>Программное обеспечение</t>
  </si>
  <si>
    <t>Сан.-гиг. обучение</t>
  </si>
  <si>
    <t>Проф.переподготовка кадров</t>
  </si>
  <si>
    <t>Моющие средства</t>
  </si>
  <si>
    <t>Сумма, руб. 
(гр. 3 x гр. 4)</t>
  </si>
  <si>
    <t>Дезинфицирующие средства</t>
  </si>
  <si>
    <t>Радиаторы</t>
  </si>
  <si>
    <t>Хозяйственные нужды</t>
  </si>
  <si>
    <t>Осветительные приборы, лампы</t>
  </si>
  <si>
    <t>Лако-красочные изделия</t>
  </si>
  <si>
    <t>Канцелярские товары</t>
  </si>
  <si>
    <t>Электронные конструкторы</t>
  </si>
  <si>
    <t>ИТОГО МБ:</t>
  </si>
  <si>
    <t>Картриджы</t>
  </si>
  <si>
    <t>Рабочие тетради</t>
  </si>
  <si>
    <t>Запчасти для кабинета технологии</t>
  </si>
  <si>
    <t>Видеопособия</t>
  </si>
  <si>
    <t>3.7. Расчет (обоснование) расходов на приобретение основных</t>
  </si>
  <si>
    <t>1.3. Расчеты (обоснования) страховых взносов на обязательное</t>
  </si>
  <si>
    <t>2. Расчет (обоснование) расходов на оплату работ, услуг</t>
  </si>
  <si>
    <t>3. Расчет (обоснование) расходов на оплату прочих работ, услуг</t>
  </si>
  <si>
    <t>1. Расчет (обоснование) расходов на приобретение основных</t>
  </si>
  <si>
    <t>Продукты питания</t>
  </si>
  <si>
    <t>4. Расчет (обоснование) расходов на приобретение основных</t>
  </si>
  <si>
    <t>Приобретение основных средств</t>
  </si>
  <si>
    <t xml:space="preserve">прочие расходы </t>
  </si>
  <si>
    <t>269</t>
  </si>
  <si>
    <t>3.7. Расчет (обоснование) расходов на оплату прочих расходов</t>
  </si>
  <si>
    <t>№ п/п</t>
  </si>
  <si>
    <t>Страхование жизни и здоровья детей в пришкольном лагере</t>
  </si>
  <si>
    <t>ИТОГО КБ:</t>
  </si>
  <si>
    <t>Приобретение материальных запасов</t>
  </si>
  <si>
    <t>111 (02003,05204)</t>
  </si>
  <si>
    <t>1.4. Расчет (обоснование) расходов на оплату пособия по социальной помощи населению</t>
  </si>
  <si>
    <t>1.5. Расчеты (обоснования) страховых взносов на обязательное</t>
  </si>
  <si>
    <t>Выходное пособие</t>
  </si>
  <si>
    <t>Монтаж и пуско-наладочные работы по ОПС</t>
  </si>
  <si>
    <t>Оплата труда</t>
  </si>
  <si>
    <t>Пособие до 3-х лет</t>
  </si>
  <si>
    <t>Обслуживание УУТЭ</t>
  </si>
  <si>
    <t>на иные цели на 2019 год</t>
  </si>
  <si>
    <t>Внебюджет на 2019 год</t>
  </si>
  <si>
    <t>Внебюджет на 2020 год</t>
  </si>
  <si>
    <t>Ремонтные работы</t>
  </si>
  <si>
    <t>района от 16 января 2018 г. N</t>
  </si>
  <si>
    <t>Сотрудники лагеря</t>
  </si>
  <si>
    <t>Несовершеннолетние</t>
  </si>
  <si>
    <t>Ликвидация заброшенного здания</t>
  </si>
  <si>
    <t>2020</t>
  </si>
  <si>
    <t>1002</t>
  </si>
  <si>
    <t>1003</t>
  </si>
  <si>
    <t>1004</t>
  </si>
  <si>
    <t>Руководитель:</t>
  </si>
  <si>
    <t>Главный бухгалтер:</t>
  </si>
  <si>
    <t>Вознаграждение за классное руководство</t>
  </si>
  <si>
    <t>Олимпиада</t>
  </si>
  <si>
    <t>Заместитель Главы администрации Усть-Камчатского муниципального района - руководитель Управления образования, культуры, спорта, молодежной политики и туризма</t>
  </si>
  <si>
    <t>О.И.Прокопенко</t>
  </si>
  <si>
    <t>Видеонаблюдение</t>
  </si>
  <si>
    <t>Производственный контроль</t>
  </si>
  <si>
    <t>А.В.Тарасенко</t>
  </si>
  <si>
    <t>Обслуживание автобуса</t>
  </si>
  <si>
    <t>21</t>
  </si>
  <si>
    <t>на выполнение муниципального задания на 2019 год</t>
  </si>
  <si>
    <t>Услуги по содержанию имущества</t>
  </si>
  <si>
    <t>Внебюджет на 2021 год</t>
  </si>
  <si>
    <t>на иные цели на 2021 год</t>
  </si>
  <si>
    <t>на выполнение муниципального задания на 2021 год</t>
  </si>
  <si>
    <t>на иные цели на 2020 год</t>
  </si>
  <si>
    <t>на выполнение муниципального задания на 2020 год</t>
  </si>
  <si>
    <t>2021</t>
  </si>
  <si>
    <t>01</t>
  </si>
  <si>
    <t>июня</t>
  </si>
  <si>
    <t>01.06.2019</t>
  </si>
  <si>
    <t>01 июня</t>
  </si>
  <si>
    <t>Прочее</t>
  </si>
  <si>
    <t>Установка приборов пожарной безопасности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</si>
</sst>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#,##0\ _₽"/>
  </numFmts>
  <fonts count="58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i/>
      <sz val="11"/>
      <name val="Arial"/>
      <family val="2"/>
    </font>
    <font>
      <sz val="9"/>
      <color indexed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3" fontId="7" fillId="0" borderId="13" xfId="0" applyNumberFormat="1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/>
    </xf>
    <xf numFmtId="43" fontId="0" fillId="0" borderId="13" xfId="0" applyNumberFormat="1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2" fontId="7" fillId="0" borderId="1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3" xfId="52" applyNumberFormat="1" applyFont="1" applyFill="1" applyBorder="1" applyAlignment="1" applyProtection="1">
      <alignment horizontal="center" vertical="top" wrapText="1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1" fillId="33" borderId="0" xfId="0" applyNumberFormat="1" applyFont="1" applyFill="1" applyAlignment="1">
      <alignment vertical="top" wrapText="1"/>
    </xf>
    <xf numFmtId="43" fontId="6" fillId="0" borderId="15" xfId="0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43" fontId="6" fillId="0" borderId="13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43" fontId="14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center" vertical="top"/>
      <protection/>
    </xf>
    <xf numFmtId="0" fontId="0" fillId="0" borderId="13" xfId="52" applyNumberFormat="1" applyFont="1" applyFill="1" applyBorder="1" applyAlignment="1" applyProtection="1">
      <alignment horizontal="left" vertical="center" wrapText="1"/>
      <protection/>
    </xf>
    <xf numFmtId="0" fontId="0" fillId="0" borderId="13" xfId="52" applyNumberFormat="1" applyFont="1" applyFill="1" applyBorder="1" applyAlignment="1" applyProtection="1">
      <alignment horizontal="center" vertical="center" wrapText="1"/>
      <protection/>
    </xf>
    <xf numFmtId="4" fontId="0" fillId="0" borderId="13" xfId="52" applyNumberFormat="1" applyFont="1" applyFill="1" applyBorder="1" applyAlignment="1" applyProtection="1">
      <alignment horizontal="center" vertical="center" wrapText="1"/>
      <protection/>
    </xf>
    <xf numFmtId="4" fontId="2" fillId="0" borderId="13" xfId="52" applyNumberFormat="1" applyFont="1" applyFill="1" applyBorder="1" applyAlignment="1" applyProtection="1">
      <alignment horizontal="center" vertical="center"/>
      <protection/>
    </xf>
    <xf numFmtId="0" fontId="2" fillId="0" borderId="13" xfId="52" applyNumberFormat="1" applyFont="1" applyFill="1" applyBorder="1" applyAlignment="1" applyProtection="1">
      <alignment horizontal="center" vertical="center"/>
      <protection/>
    </xf>
    <xf numFmtId="2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 vertical="top"/>
      <protection/>
    </xf>
    <xf numFmtId="0" fontId="2" fillId="0" borderId="13" xfId="52" applyNumberFormat="1" applyFont="1" applyFill="1" applyBorder="1" applyAlignment="1" applyProtection="1">
      <alignment horizontal="left" vertical="top" wrapText="1"/>
      <protection/>
    </xf>
    <xf numFmtId="0" fontId="2" fillId="0" borderId="13" xfId="52" applyNumberFormat="1" applyFont="1" applyFill="1" applyBorder="1" applyAlignment="1" applyProtection="1">
      <alignment horizontal="left" vertical="center" indent="1"/>
      <protection/>
    </xf>
    <xf numFmtId="0" fontId="2" fillId="0" borderId="13" xfId="52" applyNumberFormat="1" applyFont="1" applyFill="1" applyBorder="1" applyAlignment="1" applyProtection="1">
      <alignment horizontal="left" vertical="top"/>
      <protection/>
    </xf>
    <xf numFmtId="0" fontId="2" fillId="0" borderId="0" xfId="52" applyNumberFormat="1" applyFont="1" applyFill="1" applyBorder="1" applyAlignment="1" applyProtection="1">
      <alignment horizontal="left" vertical="top"/>
      <protection/>
    </xf>
    <xf numFmtId="0" fontId="2" fillId="0" borderId="13" xfId="52" applyNumberFormat="1" applyFont="1" applyFill="1" applyBorder="1" applyAlignment="1" applyProtection="1">
      <alignment horizontal="center"/>
      <protection/>
    </xf>
    <xf numFmtId="10" fontId="2" fillId="0" borderId="13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4" fillId="0" borderId="16" xfId="0" applyNumberFormat="1" applyFont="1" applyFill="1" applyBorder="1" applyAlignment="1">
      <alignment horizontal="center" vertical="center"/>
    </xf>
    <xf numFmtId="43" fontId="14" fillId="0" borderId="17" xfId="0" applyNumberFormat="1" applyFont="1" applyFill="1" applyBorder="1" applyAlignment="1">
      <alignment horizontal="center" vertical="center"/>
    </xf>
    <xf numFmtId="0" fontId="4" fillId="0" borderId="13" xfId="52" applyNumberFormat="1" applyFont="1" applyFill="1" applyBorder="1" applyAlignment="1" applyProtection="1">
      <alignment horizontal="center" vertical="center"/>
      <protection/>
    </xf>
    <xf numFmtId="4" fontId="4" fillId="0" borderId="13" xfId="52" applyNumberFormat="1" applyFont="1" applyFill="1" applyBorder="1" applyAlignment="1" applyProtection="1">
      <alignment horizontal="center" vertical="top"/>
      <protection/>
    </xf>
    <xf numFmtId="0" fontId="17" fillId="0" borderId="0" xfId="52" applyNumberFormat="1" applyFont="1" applyFill="1" applyBorder="1" applyAlignment="1" applyProtection="1">
      <alignment vertical="top"/>
      <protection/>
    </xf>
    <xf numFmtId="0" fontId="4" fillId="0" borderId="13" xfId="52" applyNumberFormat="1" applyFont="1" applyFill="1" applyBorder="1" applyAlignment="1" applyProtection="1">
      <alignment horizontal="left" vertical="top"/>
      <protection/>
    </xf>
    <xf numFmtId="0" fontId="4" fillId="0" borderId="13" xfId="52" applyNumberFormat="1" applyFont="1" applyFill="1" applyBorder="1" applyAlignment="1" applyProtection="1">
      <alignment horizontal="center" vertical="top"/>
      <protection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3" xfId="52" applyNumberFormat="1" applyFont="1" applyFill="1" applyBorder="1" applyAlignment="1" applyProtection="1">
      <alignment vertical="top"/>
      <protection/>
    </xf>
    <xf numFmtId="0" fontId="2" fillId="0" borderId="13" xfId="52" applyNumberFormat="1" applyFont="1" applyFill="1" applyBorder="1" applyAlignment="1" applyProtection="1">
      <alignment vertical="top" wrapText="1"/>
      <protection/>
    </xf>
    <xf numFmtId="0" fontId="4" fillId="0" borderId="13" xfId="52" applyNumberFormat="1" applyFont="1" applyFill="1" applyBorder="1" applyAlignment="1" applyProtection="1">
      <alignment horizontal="center" vertical="top" wrapText="1"/>
      <protection/>
    </xf>
    <xf numFmtId="0" fontId="18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0" xfId="52" applyNumberFormat="1" applyFont="1" applyFill="1" applyBorder="1" applyAlignment="1" applyProtection="1">
      <alignment vertical="top"/>
      <protection/>
    </xf>
    <xf numFmtId="0" fontId="0" fillId="0" borderId="11" xfId="52" applyNumberFormat="1" applyFont="1" applyFill="1" applyBorder="1" applyAlignment="1" applyProtection="1">
      <alignment horizontal="left" vertical="center" wrapText="1"/>
      <protection/>
    </xf>
    <xf numFmtId="4" fontId="2" fillId="0" borderId="0" xfId="52" applyNumberFormat="1" applyFont="1" applyFill="1" applyBorder="1" applyAlignment="1" applyProtection="1">
      <alignment vertical="top"/>
      <protection/>
    </xf>
    <xf numFmtId="172" fontId="20" fillId="0" borderId="0" xfId="0" applyNumberFormat="1" applyFont="1" applyFill="1" applyAlignment="1">
      <alignment horizontal="left"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top" wrapText="1"/>
      <protection/>
    </xf>
    <xf numFmtId="4" fontId="2" fillId="0" borderId="0" xfId="52" applyNumberFormat="1" applyFont="1" applyFill="1" applyBorder="1" applyAlignment="1" applyProtection="1">
      <alignment horizontal="center" vertical="center" wrapText="1"/>
      <protection/>
    </xf>
    <xf numFmtId="4" fontId="2" fillId="0" borderId="0" xfId="52" applyNumberFormat="1" applyFont="1" applyFill="1" applyBorder="1" applyAlignment="1" applyProtection="1">
      <alignment horizontal="center" vertical="top" wrapText="1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4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52" applyNumberFormat="1" applyFont="1" applyFill="1" applyBorder="1" applyAlignment="1" applyProtection="1">
      <alignment horizontal="left" vertical="top"/>
      <protection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horizontal="center" vertical="top"/>
      <protection/>
    </xf>
    <xf numFmtId="4" fontId="4" fillId="0" borderId="0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4" fontId="21" fillId="0" borderId="0" xfId="52" applyNumberFormat="1" applyFont="1" applyFill="1" applyBorder="1" applyAlignment="1" applyProtection="1">
      <alignment vertical="top"/>
      <protection/>
    </xf>
    <xf numFmtId="4" fontId="0" fillId="0" borderId="0" xfId="0" applyNumberFormat="1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left"/>
    </xf>
    <xf numFmtId="9" fontId="6" fillId="0" borderId="17" xfId="0" applyNumberFormat="1" applyFont="1" applyFill="1" applyBorder="1" applyAlignment="1">
      <alignment horizontal="left"/>
    </xf>
    <xf numFmtId="43" fontId="6" fillId="0" borderId="15" xfId="0" applyNumberFormat="1" applyFont="1" applyFill="1" applyBorder="1" applyAlignment="1">
      <alignment/>
    </xf>
    <xf numFmtId="43" fontId="6" fillId="0" borderId="11" xfId="0" applyNumberFormat="1" applyFont="1" applyFill="1" applyBorder="1" applyAlignment="1">
      <alignment/>
    </xf>
    <xf numFmtId="172" fontId="57" fillId="0" borderId="10" xfId="0" applyNumberFormat="1" applyFont="1" applyFill="1" applyBorder="1" applyAlignment="1">
      <alignment horizontal="center" vertical="center"/>
    </xf>
    <xf numFmtId="172" fontId="57" fillId="0" borderId="11" xfId="0" applyNumberFormat="1" applyFont="1" applyFill="1" applyBorder="1" applyAlignment="1">
      <alignment horizontal="center" vertical="center"/>
    </xf>
    <xf numFmtId="43" fontId="57" fillId="0" borderId="10" xfId="0" applyNumberFormat="1" applyFont="1" applyFill="1" applyBorder="1" applyAlignment="1">
      <alignment horizontal="center" vertical="center"/>
    </xf>
    <xf numFmtId="43" fontId="57" fillId="0" borderId="11" xfId="0" applyNumberFormat="1" applyFont="1" applyFill="1" applyBorder="1" applyAlignment="1">
      <alignment horizontal="center" vertical="center"/>
    </xf>
    <xf numFmtId="43" fontId="57" fillId="0" borderId="10" xfId="0" applyNumberFormat="1" applyFont="1" applyFill="1" applyBorder="1" applyAlignment="1">
      <alignment horizontal="center" vertical="center"/>
    </xf>
    <xf numFmtId="43" fontId="57" fillId="0" borderId="11" xfId="0" applyNumberFormat="1" applyFont="1" applyFill="1" applyBorder="1" applyAlignment="1">
      <alignment horizontal="center" vertical="center"/>
    </xf>
    <xf numFmtId="43" fontId="57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0" fontId="12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horizontal="justify" wrapText="1"/>
    </xf>
    <xf numFmtId="0" fontId="1" fillId="0" borderId="0" xfId="0" applyNumberFormat="1" applyFont="1" applyAlignment="1">
      <alignment horizontal="justify" wrapText="1"/>
    </xf>
    <xf numFmtId="0" fontId="13" fillId="33" borderId="0" xfId="0" applyNumberFormat="1" applyFont="1" applyFill="1" applyAlignment="1">
      <alignment horizontal="left" vertical="top" wrapText="1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2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3" fontId="2" fillId="0" borderId="15" xfId="0" applyNumberFormat="1" applyFont="1" applyBorder="1" applyAlignment="1">
      <alignment horizontal="left" vertical="center" indent="1"/>
    </xf>
    <xf numFmtId="43" fontId="2" fillId="0" borderId="10" xfId="0" applyNumberFormat="1" applyFont="1" applyBorder="1" applyAlignment="1">
      <alignment horizontal="left" vertical="center" indent="1"/>
    </xf>
    <xf numFmtId="43" fontId="2" fillId="0" borderId="11" xfId="0" applyNumberFormat="1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5"/>
    </xf>
    <xf numFmtId="0" fontId="2" fillId="0" borderId="10" xfId="0" applyFont="1" applyBorder="1" applyAlignment="1">
      <alignment horizontal="left" vertical="center" wrapText="1" indent="5"/>
    </xf>
    <xf numFmtId="0" fontId="2" fillId="0" borderId="11" xfId="0" applyFont="1" applyBorder="1" applyAlignment="1">
      <alignment horizontal="left" vertical="center" wrapText="1" indent="5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2" fontId="14" fillId="0" borderId="15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72" fontId="14" fillId="0" borderId="11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3" fontId="7" fillId="0" borderId="15" xfId="0" applyNumberFormat="1" applyFont="1" applyFill="1" applyBorder="1" applyAlignment="1">
      <alignment horizontal="center" vertical="center"/>
    </xf>
    <xf numFmtId="43" fontId="7" fillId="0" borderId="10" xfId="0" applyNumberFormat="1" applyFont="1" applyFill="1" applyBorder="1" applyAlignment="1">
      <alignment horizontal="center" vertical="center"/>
    </xf>
    <xf numFmtId="43" fontId="0" fillId="0" borderId="15" xfId="0" applyNumberFormat="1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3" fontId="14" fillId="0" borderId="15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1" xfId="0" applyNumberFormat="1" applyFont="1" applyFill="1" applyBorder="1" applyAlignment="1">
      <alignment horizontal="center" vertical="center"/>
    </xf>
    <xf numFmtId="43" fontId="7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left" vertical="top" wrapText="1" indent="2"/>
    </xf>
    <xf numFmtId="0" fontId="0" fillId="0" borderId="11" xfId="0" applyFont="1" applyFill="1" applyBorder="1" applyAlignment="1">
      <alignment horizontal="left" vertical="top" wrapText="1" indent="2"/>
    </xf>
    <xf numFmtId="43" fontId="6" fillId="0" borderId="15" xfId="0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 indent="3"/>
    </xf>
    <xf numFmtId="0" fontId="0" fillId="0" borderId="10" xfId="0" applyFont="1" applyFill="1" applyBorder="1" applyAlignment="1">
      <alignment horizontal="left" vertical="top" wrapText="1" indent="3"/>
    </xf>
    <xf numFmtId="0" fontId="0" fillId="0" borderId="11" xfId="0" applyFont="1" applyFill="1" applyBorder="1" applyAlignment="1">
      <alignment horizontal="left" vertical="top" wrapText="1" indent="3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3" fontId="57" fillId="0" borderId="15" xfId="0" applyNumberFormat="1" applyFont="1" applyFill="1" applyBorder="1" applyAlignment="1">
      <alignment horizontal="center" vertical="center"/>
    </xf>
    <xf numFmtId="43" fontId="57" fillId="0" borderId="10" xfId="0" applyNumberFormat="1" applyFont="1" applyFill="1" applyBorder="1" applyAlignment="1">
      <alignment horizontal="center" vertical="center"/>
    </xf>
    <xf numFmtId="43" fontId="57" fillId="0" borderId="11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1" xfId="0" applyFont="1" applyFill="1" applyBorder="1" applyAlignment="1">
      <alignment horizontal="left" vertical="top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/>
    </xf>
    <xf numFmtId="0" fontId="2" fillId="0" borderId="14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" fontId="1" fillId="0" borderId="15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" fontId="1" fillId="0" borderId="11" xfId="0" applyNumberFormat="1" applyFont="1" applyFill="1" applyBorder="1" applyAlignment="1">
      <alignment horizontal="center" vertical="center" wrapText="1" shrinkToFit="1"/>
    </xf>
    <xf numFmtId="4" fontId="1" fillId="34" borderId="15" xfId="0" applyNumberFormat="1" applyFont="1" applyFill="1" applyBorder="1" applyAlignment="1">
      <alignment horizontal="center" vertical="center" wrapText="1" shrinkToFit="1"/>
    </xf>
    <xf numFmtId="4" fontId="1" fillId="34" borderId="10" xfId="0" applyNumberFormat="1" applyFont="1" applyFill="1" applyBorder="1" applyAlignment="1">
      <alignment horizontal="center" vertical="center" wrapText="1" shrinkToFit="1"/>
    </xf>
    <xf numFmtId="4" fontId="1" fillId="34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5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2" fontId="0" fillId="0" borderId="15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left" vertical="top"/>
    </xf>
    <xf numFmtId="4" fontId="2" fillId="0" borderId="13" xfId="52" applyNumberFormat="1" applyFont="1" applyFill="1" applyBorder="1" applyAlignment="1" applyProtection="1">
      <alignment horizontal="center" vertical="center" wrapText="1"/>
      <protection/>
    </xf>
    <xf numFmtId="4" fontId="2" fillId="0" borderId="13" xfId="52" applyNumberFormat="1" applyFont="1" applyFill="1" applyBorder="1" applyAlignment="1" applyProtection="1">
      <alignment horizontal="center" vertical="top" wrapText="1"/>
      <protection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  <xf numFmtId="4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NumberFormat="1" applyFont="1" applyFill="1" applyBorder="1" applyAlignment="1" applyProtection="1">
      <alignment horizontal="center" vertical="center"/>
      <protection/>
    </xf>
    <xf numFmtId="0" fontId="4" fillId="0" borderId="13" xfId="52" applyNumberFormat="1" applyFont="1" applyFill="1" applyBorder="1" applyAlignment="1" applyProtection="1">
      <alignment horizontal="center" vertical="top"/>
      <protection/>
    </xf>
    <xf numFmtId="4" fontId="4" fillId="0" borderId="13" xfId="52" applyNumberFormat="1" applyFont="1" applyFill="1" applyBorder="1" applyAlignment="1" applyProtection="1">
      <alignment horizontal="center" vertical="top"/>
      <protection/>
    </xf>
    <xf numFmtId="0" fontId="2" fillId="0" borderId="13" xfId="52" applyNumberFormat="1" applyFont="1" applyFill="1" applyBorder="1" applyAlignment="1" applyProtection="1">
      <alignment horizontal="left" vertical="center" wrapText="1"/>
      <protection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5" xfId="52" applyNumberFormat="1" applyFont="1" applyFill="1" applyBorder="1" applyAlignment="1" applyProtection="1">
      <alignment horizontal="left" vertical="center" wrapText="1"/>
      <protection/>
    </xf>
    <xf numFmtId="0" fontId="2" fillId="0" borderId="11" xfId="52" applyNumberFormat="1" applyFont="1" applyFill="1" applyBorder="1" applyAlignment="1" applyProtection="1">
      <alignment horizontal="left" vertical="center" wrapText="1"/>
      <protection/>
    </xf>
    <xf numFmtId="0" fontId="2" fillId="0" borderId="13" xfId="52" applyNumberFormat="1" applyFont="1" applyFill="1" applyBorder="1" applyAlignment="1" applyProtection="1">
      <alignment horizontal="center" vertical="center"/>
      <protection/>
    </xf>
    <xf numFmtId="4" fontId="2" fillId="0" borderId="13" xfId="52" applyNumberFormat="1" applyFont="1" applyFill="1" applyBorder="1" applyAlignment="1" applyProtection="1">
      <alignment horizontal="center" vertical="center"/>
      <protection/>
    </xf>
    <xf numFmtId="0" fontId="2" fillId="0" borderId="15" xfId="52" applyNumberFormat="1" applyFont="1" applyFill="1" applyBorder="1" applyAlignment="1" applyProtection="1">
      <alignment horizontal="center" vertical="center"/>
      <protection/>
    </xf>
    <xf numFmtId="0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0" xfId="52" applyNumberFormat="1" applyFont="1" applyFill="1" applyBorder="1" applyAlignment="1" applyProtection="1">
      <alignment horizontal="center" vertical="top"/>
      <protection/>
    </xf>
    <xf numFmtId="0" fontId="2" fillId="0" borderId="13" xfId="52" applyNumberFormat="1" applyFont="1" applyFill="1" applyBorder="1" applyAlignment="1" applyProtection="1">
      <alignment horizontal="center" vertical="top" wrapText="1"/>
      <protection/>
    </xf>
    <xf numFmtId="0" fontId="2" fillId="0" borderId="13" xfId="52" applyNumberFormat="1" applyFont="1" applyFill="1" applyBorder="1" applyAlignment="1" applyProtection="1">
      <alignment horizontal="center" vertical="top"/>
      <protection/>
    </xf>
    <xf numFmtId="0" fontId="2" fillId="0" borderId="10" xfId="52" applyNumberFormat="1" applyFont="1" applyFill="1" applyBorder="1" applyAlignment="1" applyProtection="1">
      <alignment horizontal="left" vertical="center" wrapText="1"/>
      <protection/>
    </xf>
    <xf numFmtId="4" fontId="2" fillId="0" borderId="15" xfId="52" applyNumberFormat="1" applyFont="1" applyFill="1" applyBorder="1" applyAlignment="1" applyProtection="1">
      <alignment horizontal="center" vertical="center" wrapText="1"/>
      <protection/>
    </xf>
    <xf numFmtId="4" fontId="2" fillId="0" borderId="10" xfId="52" applyNumberFormat="1" applyFont="1" applyFill="1" applyBorder="1" applyAlignment="1" applyProtection="1">
      <alignment horizontal="center" vertical="center" wrapText="1"/>
      <protection/>
    </xf>
    <xf numFmtId="4" fontId="2" fillId="0" borderId="11" xfId="52" applyNumberFormat="1" applyFont="1" applyFill="1" applyBorder="1" applyAlignment="1" applyProtection="1">
      <alignment horizontal="center" vertical="center" wrapText="1"/>
      <protection/>
    </xf>
    <xf numFmtId="4" fontId="2" fillId="0" borderId="15" xfId="52" applyNumberFormat="1" applyFont="1" applyFill="1" applyBorder="1" applyAlignment="1" applyProtection="1">
      <alignment horizontal="center" vertical="center"/>
      <protection/>
    </xf>
    <xf numFmtId="4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6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2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24" xfId="52" applyNumberFormat="1" applyFont="1" applyFill="1" applyBorder="1" applyAlignment="1" applyProtection="1">
      <alignment horizontal="center" vertical="top" wrapText="1"/>
      <protection/>
    </xf>
    <xf numFmtId="0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right" vertical="top"/>
      <protection/>
    </xf>
    <xf numFmtId="0" fontId="2" fillId="0" borderId="14" xfId="52" applyNumberFormat="1" applyFont="1" applyFill="1" applyBorder="1" applyAlignment="1" applyProtection="1">
      <alignment horizontal="left" vertical="top"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/>
    </xf>
    <xf numFmtId="0" fontId="4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6" xfId="52" applyNumberFormat="1" applyFont="1" applyFill="1" applyBorder="1" applyAlignment="1" applyProtection="1">
      <alignment horizontal="center" vertical="center" wrapText="1"/>
      <protection/>
    </xf>
    <xf numFmtId="0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52" applyNumberFormat="1" applyFont="1" applyFill="1" applyBorder="1" applyAlignment="1" applyProtection="1">
      <alignment horizontal="center" vertical="center" wrapText="1"/>
      <protection/>
    </xf>
    <xf numFmtId="0" fontId="2" fillId="0" borderId="13" xfId="52" applyNumberFormat="1" applyFont="1" applyFill="1" applyBorder="1" applyAlignment="1" applyProtection="1">
      <alignment horizontal="left" vertical="center"/>
      <protection/>
    </xf>
    <xf numFmtId="4" fontId="2" fillId="0" borderId="13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left" vertical="top"/>
      <protection/>
    </xf>
    <xf numFmtId="0" fontId="2" fillId="0" borderId="13" xfId="52" applyNumberFormat="1" applyFont="1" applyFill="1" applyBorder="1" applyAlignment="1" applyProtection="1">
      <alignment horizontal="left" wrapText="1"/>
      <protection/>
    </xf>
    <xf numFmtId="0" fontId="2" fillId="0" borderId="15" xfId="52" applyNumberFormat="1" applyFont="1" applyFill="1" applyBorder="1" applyAlignment="1" applyProtection="1">
      <alignment horizontal="left" vertical="center"/>
      <protection/>
    </xf>
    <xf numFmtId="0" fontId="2" fillId="0" borderId="10" xfId="52" applyNumberFormat="1" applyFont="1" applyFill="1" applyBorder="1" applyAlignment="1" applyProtection="1">
      <alignment horizontal="left" vertical="center"/>
      <protection/>
    </xf>
    <xf numFmtId="0" fontId="2" fillId="0" borderId="11" xfId="52" applyNumberFormat="1" applyFont="1" applyFill="1" applyBorder="1" applyAlignment="1" applyProtection="1">
      <alignment horizontal="left" vertical="center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3" xfId="52" applyNumberFormat="1" applyFont="1" applyFill="1" applyBorder="1" applyAlignment="1" applyProtection="1">
      <alignment horizontal="center" vertical="center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4" fontId="4" fillId="0" borderId="13" xfId="52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4" fillId="0" borderId="15" xfId="52" applyNumberFormat="1" applyFont="1" applyFill="1" applyBorder="1" applyAlignment="1" applyProtection="1">
      <alignment horizontal="left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0" borderId="11" xfId="52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top"/>
      <protection/>
    </xf>
    <xf numFmtId="4" fontId="2" fillId="0" borderId="15" xfId="52" applyNumberFormat="1" applyFont="1" applyFill="1" applyBorder="1" applyAlignment="1" applyProtection="1">
      <alignment horizontal="center" vertical="top" wrapText="1"/>
      <protection/>
    </xf>
    <xf numFmtId="4" fontId="2" fillId="0" borderId="10" xfId="52" applyNumberFormat="1" applyFont="1" applyFill="1" applyBorder="1" applyAlignment="1" applyProtection="1">
      <alignment horizontal="center" vertical="top" wrapText="1"/>
      <protection/>
    </xf>
    <xf numFmtId="4" fontId="2" fillId="0" borderId="11" xfId="52" applyNumberFormat="1" applyFont="1" applyFill="1" applyBorder="1" applyAlignment="1" applyProtection="1">
      <alignment horizontal="center" vertical="top" wrapText="1"/>
      <protection/>
    </xf>
    <xf numFmtId="0" fontId="18" fillId="0" borderId="13" xfId="52" applyNumberFormat="1" applyFont="1" applyFill="1" applyBorder="1" applyAlignment="1" applyProtection="1">
      <alignment horizontal="center" vertical="center" wrapText="1"/>
      <protection/>
    </xf>
    <xf numFmtId="4" fontId="18" fillId="0" borderId="13" xfId="52" applyNumberFormat="1" applyFont="1" applyFill="1" applyBorder="1" applyAlignment="1" applyProtection="1">
      <alignment horizontal="center" vertical="center" wrapText="1"/>
      <protection/>
    </xf>
    <xf numFmtId="4" fontId="18" fillId="0" borderId="13" xfId="52" applyNumberFormat="1" applyFont="1" applyFill="1" applyBorder="1" applyAlignment="1" applyProtection="1">
      <alignment horizontal="center" vertical="top" wrapText="1"/>
      <protection/>
    </xf>
    <xf numFmtId="0" fontId="2" fillId="0" borderId="15" xfId="52" applyNumberFormat="1" applyFont="1" applyFill="1" applyBorder="1" applyAlignment="1" applyProtection="1">
      <alignment horizontal="left" vertical="top"/>
      <protection/>
    </xf>
    <xf numFmtId="0" fontId="2" fillId="0" borderId="10" xfId="52" applyNumberFormat="1" applyFont="1" applyFill="1" applyBorder="1" applyAlignment="1" applyProtection="1">
      <alignment horizontal="left" vertical="top"/>
      <protection/>
    </xf>
    <xf numFmtId="0" fontId="2" fillId="0" borderId="11" xfId="52" applyNumberFormat="1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2" fontId="2" fillId="0" borderId="15" xfId="52" applyNumberFormat="1" applyFont="1" applyFill="1" applyBorder="1" applyAlignment="1" applyProtection="1">
      <alignment horizontal="center" vertical="center" wrapText="1"/>
      <protection/>
    </xf>
    <xf numFmtId="2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4" fontId="4" fillId="0" borderId="15" xfId="52" applyNumberFormat="1" applyFont="1" applyFill="1" applyBorder="1" applyAlignment="1" applyProtection="1">
      <alignment horizontal="center" vertical="center" wrapText="1"/>
      <protection/>
    </xf>
    <xf numFmtId="4" fontId="4" fillId="0" borderId="10" xfId="52" applyNumberFormat="1" applyFont="1" applyFill="1" applyBorder="1" applyAlignment="1" applyProtection="1">
      <alignment horizontal="center" vertical="center" wrapText="1"/>
      <protection/>
    </xf>
    <xf numFmtId="4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4" fillId="0" borderId="15" xfId="52" applyNumberFormat="1" applyFont="1" applyFill="1" applyBorder="1" applyAlignment="1" applyProtection="1">
      <alignment horizontal="center" vertical="top" wrapText="1"/>
      <protection/>
    </xf>
    <xf numFmtId="4" fontId="4" fillId="0" borderId="11" xfId="52" applyNumberFormat="1" applyFont="1" applyFill="1" applyBorder="1" applyAlignment="1" applyProtection="1">
      <alignment horizontal="center" vertical="top" wrapText="1"/>
      <protection/>
    </xf>
    <xf numFmtId="0" fontId="2" fillId="0" borderId="15" xfId="52" applyNumberFormat="1" applyFont="1" applyFill="1" applyBorder="1" applyAlignment="1" applyProtection="1">
      <alignment horizontal="left" wrapText="1"/>
      <protection/>
    </xf>
    <xf numFmtId="0" fontId="2" fillId="0" borderId="10" xfId="52" applyNumberFormat="1" applyFont="1" applyFill="1" applyBorder="1" applyAlignment="1" applyProtection="1">
      <alignment horizontal="left" wrapText="1"/>
      <protection/>
    </xf>
    <xf numFmtId="0" fontId="2" fillId="0" borderId="11" xfId="52" applyNumberFormat="1" applyFont="1" applyFill="1" applyBorder="1" applyAlignment="1" applyProtection="1">
      <alignment horizontal="left" wrapText="1"/>
      <protection/>
    </xf>
    <xf numFmtId="4" fontId="2" fillId="0" borderId="15" xfId="52" applyNumberFormat="1" applyFont="1" applyFill="1" applyBorder="1" applyAlignment="1" applyProtection="1">
      <alignment horizontal="center" vertical="top"/>
      <protection/>
    </xf>
    <xf numFmtId="4" fontId="2" fillId="0" borderId="11" xfId="52" applyNumberFormat="1" applyFont="1" applyFill="1" applyBorder="1" applyAlignment="1" applyProtection="1">
      <alignment horizontal="center" vertical="top"/>
      <protection/>
    </xf>
    <xf numFmtId="4" fontId="4" fillId="0" borderId="15" xfId="52" applyNumberFormat="1" applyFont="1" applyFill="1" applyBorder="1" applyAlignment="1" applyProtection="1">
      <alignment horizontal="center" vertical="center"/>
      <protection/>
    </xf>
    <xf numFmtId="4" fontId="4" fillId="0" borderId="11" xfId="52" applyNumberFormat="1" applyFont="1" applyFill="1" applyBorder="1" applyAlignment="1" applyProtection="1">
      <alignment horizontal="center" vertical="center"/>
      <protection/>
    </xf>
    <xf numFmtId="2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top" wrapText="1"/>
      <protection/>
    </xf>
    <xf numFmtId="0" fontId="4" fillId="0" borderId="15" xfId="52" applyNumberFormat="1" applyFont="1" applyFill="1" applyBorder="1" applyAlignment="1" applyProtection="1">
      <alignment horizontal="center" vertical="top"/>
      <protection/>
    </xf>
    <xf numFmtId="0" fontId="4" fillId="0" borderId="11" xfId="52" applyNumberFormat="1" applyFont="1" applyFill="1" applyBorder="1" applyAlignment="1" applyProtection="1">
      <alignment horizontal="center" vertical="top"/>
      <protection/>
    </xf>
    <xf numFmtId="4" fontId="4" fillId="0" borderId="15" xfId="52" applyNumberFormat="1" applyFont="1" applyFill="1" applyBorder="1" applyAlignment="1" applyProtection="1">
      <alignment horizontal="center" vertical="top"/>
      <protection/>
    </xf>
    <xf numFmtId="4" fontId="4" fillId="0" borderId="11" xfId="52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ndtfa83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D42"/>
  <sheetViews>
    <sheetView showGridLines="0" view="pageBreakPreview" zoomScaleSheetLayoutView="100" zoomScalePageLayoutView="0" workbookViewId="0" topLeftCell="A31">
      <selection activeCell="AY18" sqref="AY18:BE18"/>
    </sheetView>
  </sheetViews>
  <sheetFormatPr defaultColWidth="1.83203125" defaultRowHeight="12.75"/>
  <cols>
    <col min="1" max="16384" width="1.83203125" style="23" customWidth="1"/>
  </cols>
  <sheetData>
    <row r="1" s="12" customFormat="1" ht="12.75" customHeight="1"/>
    <row r="2" spans="26:57" s="12" customFormat="1" ht="12.75" customHeight="1">
      <c r="Z2" s="176" t="s">
        <v>0</v>
      </c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</row>
    <row r="3" spans="26:57" s="12" customFormat="1" ht="63" customHeight="1">
      <c r="Z3" s="198" t="s">
        <v>463</v>
      </c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</row>
    <row r="4" spans="26:57" s="11" customFormat="1" ht="17.25" customHeight="1">
      <c r="Z4" s="191" t="s">
        <v>1</v>
      </c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</row>
    <row r="5" spans="31:57" s="12" customFormat="1" ht="22.5" customHeight="1">
      <c r="AE5" s="13" t="s">
        <v>134</v>
      </c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 t="s">
        <v>464</v>
      </c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</row>
    <row r="6" spans="32:57" s="11" customFormat="1" ht="17.25" customHeight="1">
      <c r="AF6" s="200" t="s">
        <v>2</v>
      </c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</row>
    <row r="7" spans="33:56" s="12" customFormat="1" ht="12.75" customHeight="1">
      <c r="AG7" s="13" t="s">
        <v>3</v>
      </c>
      <c r="AH7" s="199" t="s">
        <v>478</v>
      </c>
      <c r="AI7" s="199"/>
      <c r="AJ7" s="199"/>
      <c r="AK7" s="12" t="s">
        <v>3</v>
      </c>
      <c r="AL7" s="199" t="s">
        <v>479</v>
      </c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202">
        <v>20</v>
      </c>
      <c r="AY7" s="202"/>
      <c r="AZ7" s="199" t="s">
        <v>304</v>
      </c>
      <c r="BA7" s="199"/>
      <c r="BB7" s="199"/>
      <c r="BC7" s="203" t="s">
        <v>4</v>
      </c>
      <c r="BD7" s="203"/>
    </row>
    <row r="8" s="12" customFormat="1" ht="44.25" customHeight="1"/>
    <row r="9" spans="1:57" s="12" customFormat="1" ht="16.5">
      <c r="A9" s="201" t="s">
        <v>5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</row>
    <row r="10" spans="11:47" s="15" customFormat="1" ht="16.5">
      <c r="K10" s="195" t="s">
        <v>6</v>
      </c>
      <c r="L10" s="195"/>
      <c r="M10" s="195"/>
      <c r="N10" s="195"/>
      <c r="O10" s="196" t="s">
        <v>304</v>
      </c>
      <c r="P10" s="196"/>
      <c r="Q10" s="196"/>
      <c r="R10" s="197" t="s">
        <v>7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6" t="s">
        <v>37</v>
      </c>
      <c r="AH10" s="196"/>
      <c r="AI10" s="196"/>
      <c r="AJ10" s="197" t="s">
        <v>8</v>
      </c>
      <c r="AK10" s="197"/>
      <c r="AL10" s="197"/>
      <c r="AM10" s="197"/>
      <c r="AN10" s="196" t="s">
        <v>469</v>
      </c>
      <c r="AO10" s="196"/>
      <c r="AP10" s="196"/>
      <c r="AQ10" s="193" t="s">
        <v>9</v>
      </c>
      <c r="AR10" s="193"/>
      <c r="AS10" s="193"/>
      <c r="AT10" s="193"/>
      <c r="AU10" s="193"/>
    </row>
    <row r="11" spans="1:57" s="15" customFormat="1" ht="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1"/>
      <c r="M11" s="34"/>
      <c r="N11" s="34"/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4"/>
      <c r="AH11" s="34"/>
      <c r="AI11" s="34"/>
      <c r="AJ11" s="33"/>
      <c r="AK11" s="33"/>
      <c r="AL11" s="33"/>
      <c r="AM11" s="31"/>
      <c r="AN11" s="34"/>
      <c r="AO11" s="34"/>
      <c r="AP11" s="34"/>
      <c r="AQ11" s="34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s="15" customFormat="1" ht="18.75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</row>
    <row r="13" spans="1:57" s="12" customFormat="1" ht="31.5" customHeight="1">
      <c r="A13" s="16"/>
      <c r="B13" s="16"/>
      <c r="C13" s="16"/>
      <c r="D13" s="16"/>
      <c r="E13" s="192" t="s">
        <v>305</v>
      </c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6"/>
      <c r="BA13" s="16"/>
      <c r="BB13" s="16"/>
      <c r="BC13" s="16"/>
      <c r="BD13" s="16"/>
      <c r="BE13" s="16"/>
    </row>
    <row r="14" spans="2:57" s="11" customFormat="1" ht="12.75" customHeight="1">
      <c r="B14" s="17"/>
      <c r="C14" s="17"/>
      <c r="D14" s="17"/>
      <c r="E14" s="194" t="s">
        <v>136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7"/>
      <c r="BA14" s="17"/>
      <c r="BB14" s="17"/>
      <c r="BC14" s="17"/>
      <c r="BD14" s="17"/>
      <c r="BE14" s="17"/>
    </row>
    <row r="15" s="12" customFormat="1" ht="12.75" customHeight="1"/>
    <row r="16" spans="51:57" s="12" customFormat="1" ht="12.75" customHeight="1">
      <c r="AY16" s="187" t="s">
        <v>10</v>
      </c>
      <c r="AZ16" s="187"/>
      <c r="BA16" s="187"/>
      <c r="BB16" s="187"/>
      <c r="BC16" s="187"/>
      <c r="BD16" s="187"/>
      <c r="BE16" s="187"/>
    </row>
    <row r="17" spans="1:57" s="12" customFormat="1" ht="1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5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18"/>
      <c r="AR17" s="18"/>
      <c r="AW17" s="14" t="s">
        <v>11</v>
      </c>
      <c r="AY17" s="188" t="s">
        <v>480</v>
      </c>
      <c r="AZ17" s="188"/>
      <c r="BA17" s="188"/>
      <c r="BB17" s="188"/>
      <c r="BC17" s="188"/>
      <c r="BD17" s="188"/>
      <c r="BE17" s="188"/>
    </row>
    <row r="18" spans="1:57" s="12" customFormat="1" ht="1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5"/>
      <c r="Z18" s="8"/>
      <c r="AA18" s="8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W18" s="9" t="s">
        <v>12</v>
      </c>
      <c r="AY18" s="188"/>
      <c r="AZ18" s="188"/>
      <c r="BA18" s="188"/>
      <c r="BB18" s="188"/>
      <c r="BC18" s="188"/>
      <c r="BD18" s="188"/>
      <c r="BE18" s="188"/>
    </row>
    <row r="19" spans="1:57" s="12" customFormat="1" ht="15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W19" s="14" t="s">
        <v>13</v>
      </c>
      <c r="AY19" s="188" t="s">
        <v>306</v>
      </c>
      <c r="AZ19" s="188"/>
      <c r="BA19" s="188"/>
      <c r="BB19" s="188"/>
      <c r="BC19" s="188"/>
      <c r="BD19" s="188"/>
      <c r="BE19" s="188"/>
    </row>
    <row r="20" spans="1:57" s="21" customFormat="1" ht="1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W20" s="13" t="s">
        <v>14</v>
      </c>
      <c r="AY20" s="188" t="s">
        <v>307</v>
      </c>
      <c r="AZ20" s="188"/>
      <c r="BA20" s="188"/>
      <c r="BB20" s="188"/>
      <c r="BC20" s="188"/>
      <c r="BD20" s="188"/>
      <c r="BE20" s="188"/>
    </row>
    <row r="21" spans="1:57" s="21" customFormat="1" ht="1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W21" s="13" t="s">
        <v>15</v>
      </c>
      <c r="AY21" s="188" t="s">
        <v>308</v>
      </c>
      <c r="AZ21" s="188"/>
      <c r="BA21" s="188"/>
      <c r="BB21" s="188"/>
      <c r="BC21" s="188"/>
      <c r="BD21" s="188"/>
      <c r="BE21" s="188"/>
    </row>
    <row r="22" spans="1:57" s="21" customFormat="1" ht="15">
      <c r="A22" s="20"/>
      <c r="B22" s="20"/>
      <c r="C22" s="4"/>
      <c r="D22" s="4"/>
      <c r="E22" s="4"/>
      <c r="F22" s="4"/>
      <c r="G22" s="4"/>
      <c r="H22" s="4"/>
      <c r="I22" s="4"/>
      <c r="J22" s="20"/>
      <c r="K22" s="20"/>
      <c r="L22" s="20"/>
      <c r="M22" s="20"/>
      <c r="N22" s="20"/>
      <c r="O22" s="20"/>
      <c r="P22" s="20"/>
      <c r="Q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W22" s="13" t="s">
        <v>16</v>
      </c>
      <c r="AY22" s="188" t="s">
        <v>17</v>
      </c>
      <c r="AZ22" s="188"/>
      <c r="BA22" s="188"/>
      <c r="BB22" s="188"/>
      <c r="BC22" s="188"/>
      <c r="BD22" s="188"/>
      <c r="BE22" s="188"/>
    </row>
    <row r="23" spans="1:57" s="21" customFormat="1" ht="15">
      <c r="A23" s="20"/>
      <c r="B23" s="20"/>
      <c r="C23" s="4"/>
      <c r="D23" s="4"/>
      <c r="E23" s="4"/>
      <c r="F23" s="4"/>
      <c r="G23" s="4"/>
      <c r="H23" s="4"/>
      <c r="I23" s="4"/>
      <c r="J23" s="20"/>
      <c r="K23" s="20"/>
      <c r="L23" s="20"/>
      <c r="M23" s="20"/>
      <c r="N23" s="20"/>
      <c r="O23" s="20"/>
      <c r="P23" s="20"/>
      <c r="Q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W23" s="13"/>
      <c r="AY23" s="16"/>
      <c r="AZ23" s="16"/>
      <c r="BA23" s="16"/>
      <c r="BB23" s="16"/>
      <c r="BC23" s="16"/>
      <c r="BD23" s="16"/>
      <c r="BE23" s="16"/>
    </row>
    <row r="24" spans="1:57" s="21" customFormat="1" ht="15" customHeight="1">
      <c r="A24" s="172" t="s">
        <v>137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38"/>
      <c r="Z24" s="174" t="s">
        <v>309</v>
      </c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</row>
    <row r="25" spans="1:57" s="21" customFormat="1" ht="1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38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</row>
    <row r="26" spans="1:57" s="21" customFormat="1" ht="1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38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</row>
    <row r="27" spans="1:57" s="21" customFormat="1" ht="6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16"/>
      <c r="BE27" s="16"/>
    </row>
    <row r="28" spans="1:57" s="21" customFormat="1" ht="9.75" customHeight="1">
      <c r="A28" s="172" t="s">
        <v>138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Z28" s="175" t="s">
        <v>310</v>
      </c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</row>
    <row r="29" spans="1:57" s="21" customFormat="1" ht="1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</row>
    <row r="30" spans="1:57" s="21" customFormat="1" ht="1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</row>
    <row r="31" s="12" customFormat="1" ht="20.25" customHeight="1"/>
    <row r="32" spans="1:57" s="22" customFormat="1" ht="12.75" customHeight="1">
      <c r="A32" s="176" t="s">
        <v>139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</row>
    <row r="33" spans="1:57" s="12" customFormat="1" ht="37.5" customHeight="1">
      <c r="A33" s="173" t="s">
        <v>314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</row>
    <row r="34" spans="1:108" s="12" customFormat="1" ht="49.5" customHeight="1">
      <c r="A34" s="180" t="s">
        <v>311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</row>
    <row r="35" spans="1:57" s="12" customFormat="1" ht="22.5" customHeight="1">
      <c r="A35" s="173" t="s">
        <v>315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</row>
    <row r="36" spans="1:57" s="12" customFormat="1" ht="92.25" customHeight="1">
      <c r="A36" s="177" t="s">
        <v>312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</row>
    <row r="37" spans="1:57" s="12" customFormat="1" ht="37.5" customHeight="1">
      <c r="A37" s="178" t="s">
        <v>316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</row>
    <row r="38" spans="1:57" s="12" customFormat="1" ht="36.75" customHeight="1">
      <c r="A38" s="184" t="s">
        <v>313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</row>
    <row r="39" spans="1:57" s="12" customFormat="1" ht="91.5" customHeight="1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</row>
    <row r="40" spans="1:57" s="12" customFormat="1" ht="12.7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</row>
    <row r="41" spans="1:57" s="12" customFormat="1" ht="4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</row>
    <row r="42" spans="1:57" s="12" customFormat="1" ht="12.75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</row>
    <row r="44" ht="7.5" customHeight="1"/>
  </sheetData>
  <sheetProtection/>
  <mergeCells count="46">
    <mergeCell ref="AH7:AJ7"/>
    <mergeCell ref="AL7:AW7"/>
    <mergeCell ref="A9:BE9"/>
    <mergeCell ref="AX7:AY7"/>
    <mergeCell ref="AZ7:BB7"/>
    <mergeCell ref="BC7:BD7"/>
    <mergeCell ref="Z2:BE2"/>
    <mergeCell ref="Z3:BE3"/>
    <mergeCell ref="Z4:BE4"/>
    <mergeCell ref="AF5:AP5"/>
    <mergeCell ref="AQ5:BE5"/>
    <mergeCell ref="AF6:BE6"/>
    <mergeCell ref="A12:BE12"/>
    <mergeCell ref="E13:AY13"/>
    <mergeCell ref="AQ10:AU10"/>
    <mergeCell ref="E14:AY14"/>
    <mergeCell ref="K10:N10"/>
    <mergeCell ref="O10:Q10"/>
    <mergeCell ref="R10:AF10"/>
    <mergeCell ref="AG10:AI10"/>
    <mergeCell ref="AJ10:AM10"/>
    <mergeCell ref="AN10:AP10"/>
    <mergeCell ref="AY16:BE16"/>
    <mergeCell ref="AY21:BE21"/>
    <mergeCell ref="AY22:BE22"/>
    <mergeCell ref="A17:P18"/>
    <mergeCell ref="AY17:BE17"/>
    <mergeCell ref="AY18:BE18"/>
    <mergeCell ref="AY20:BE20"/>
    <mergeCell ref="A19:P21"/>
    <mergeCell ref="AY19:BE19"/>
    <mergeCell ref="A36:BE36"/>
    <mergeCell ref="A37:BE37"/>
    <mergeCell ref="A35:BE35"/>
    <mergeCell ref="A34:BE34"/>
    <mergeCell ref="A41:BE41"/>
    <mergeCell ref="A42:BE42"/>
    <mergeCell ref="A38:BE38"/>
    <mergeCell ref="A39:BE39"/>
    <mergeCell ref="A40:BE40"/>
    <mergeCell ref="A28:W30"/>
    <mergeCell ref="A33:BE33"/>
    <mergeCell ref="A24:V26"/>
    <mergeCell ref="Z24:BE26"/>
    <mergeCell ref="Z28:BE30"/>
    <mergeCell ref="A32:BE3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BO41"/>
  <sheetViews>
    <sheetView view="pageBreakPreview" zoomScaleSheetLayoutView="100" zoomScalePageLayoutView="0" workbookViewId="0" topLeftCell="A1">
      <selection activeCell="A19" sqref="A1:IV16384"/>
    </sheetView>
  </sheetViews>
  <sheetFormatPr defaultColWidth="10.66015625" defaultRowHeight="12.75"/>
  <cols>
    <col min="1" max="1" width="4.83203125" style="67" customWidth="1"/>
    <col min="2" max="2" width="25.83203125" style="67" customWidth="1"/>
    <col min="3" max="3" width="9.16015625" style="67" customWidth="1"/>
    <col min="4" max="4" width="15.83203125" style="67" customWidth="1"/>
    <col min="5" max="5" width="16.83203125" style="67" customWidth="1"/>
    <col min="6" max="9" width="15.83203125" style="67" customWidth="1"/>
    <col min="10" max="10" width="17.16015625" style="67" customWidth="1"/>
    <col min="11" max="16384" width="10.66015625" style="67" customWidth="1"/>
  </cols>
  <sheetData>
    <row r="1" spans="1:10" ht="15">
      <c r="A1" s="450" t="s">
        <v>297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5">
      <c r="A2" s="450" t="s">
        <v>203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>
      <c r="A3" s="450" t="s">
        <v>204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">
      <c r="A4" s="450" t="s">
        <v>205</v>
      </c>
      <c r="B4" s="450"/>
      <c r="C4" s="450"/>
      <c r="D4" s="450"/>
      <c r="E4" s="450"/>
      <c r="F4" s="450"/>
      <c r="G4" s="450"/>
      <c r="H4" s="450"/>
      <c r="I4" s="450"/>
      <c r="J4" s="450"/>
    </row>
    <row r="5" spans="1:10" ht="15">
      <c r="A5" s="450" t="s">
        <v>206</v>
      </c>
      <c r="B5" s="450"/>
      <c r="C5" s="450"/>
      <c r="D5" s="450"/>
      <c r="E5" s="450"/>
      <c r="F5" s="450"/>
      <c r="G5" s="450"/>
      <c r="H5" s="450"/>
      <c r="I5" s="450"/>
      <c r="J5" s="450"/>
    </row>
    <row r="6" spans="1:10" ht="15">
      <c r="A6" s="450" t="s">
        <v>207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ht="15">
      <c r="A7" s="450" t="str">
        <f>Расчеты!A7</f>
        <v>района от 16 января 2018 г. N</v>
      </c>
      <c r="B7" s="450"/>
      <c r="C7" s="450"/>
      <c r="D7" s="450"/>
      <c r="E7" s="450"/>
      <c r="F7" s="450"/>
      <c r="G7" s="450"/>
      <c r="H7" s="450"/>
      <c r="I7" s="450"/>
      <c r="J7" s="450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433" t="s">
        <v>208</v>
      </c>
      <c r="B9" s="433"/>
      <c r="C9" s="433"/>
      <c r="D9" s="433"/>
      <c r="E9" s="433"/>
      <c r="F9" s="433"/>
      <c r="G9" s="433"/>
      <c r="H9" s="433"/>
      <c r="I9" s="433"/>
      <c r="J9" s="433"/>
    </row>
    <row r="10" spans="1:10" ht="15">
      <c r="A10" s="433" t="s">
        <v>209</v>
      </c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0" ht="15">
      <c r="A11" s="433" t="s">
        <v>210</v>
      </c>
      <c r="B11" s="433"/>
      <c r="C11" s="433"/>
      <c r="D11" s="433"/>
      <c r="E11" s="433"/>
      <c r="F11" s="433"/>
      <c r="G11" s="433"/>
      <c r="H11" s="433"/>
      <c r="I11" s="433"/>
      <c r="J11" s="433"/>
    </row>
    <row r="12" spans="1:10" ht="15">
      <c r="A12" s="433" t="s">
        <v>359</v>
      </c>
      <c r="B12" s="433"/>
      <c r="C12" s="433"/>
      <c r="D12" s="433"/>
      <c r="E12" s="433"/>
      <c r="F12" s="433"/>
      <c r="G12" s="433"/>
      <c r="H12" s="433"/>
      <c r="I12" s="433"/>
      <c r="J12" s="433"/>
    </row>
    <row r="13" spans="1:10" ht="15">
      <c r="A13" s="433" t="s">
        <v>448</v>
      </c>
      <c r="B13" s="433"/>
      <c r="C13" s="433"/>
      <c r="D13" s="433"/>
      <c r="E13" s="433"/>
      <c r="F13" s="433"/>
      <c r="G13" s="433"/>
      <c r="H13" s="433"/>
      <c r="I13" s="433"/>
      <c r="J13" s="433"/>
    </row>
    <row r="14" spans="1:10" ht="15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15">
      <c r="A15" s="467" t="s">
        <v>428</v>
      </c>
      <c r="B15" s="467"/>
      <c r="C15" s="467"/>
      <c r="D15" s="467"/>
      <c r="E15" s="467"/>
      <c r="F15" s="467"/>
      <c r="G15" s="467"/>
      <c r="H15" s="467"/>
      <c r="I15" s="467"/>
      <c r="J15" s="467"/>
    </row>
    <row r="16" spans="1:10" ht="15">
      <c r="A16" s="433" t="s">
        <v>274</v>
      </c>
      <c r="B16" s="433"/>
      <c r="C16" s="433"/>
      <c r="D16" s="433"/>
      <c r="E16" s="433"/>
      <c r="F16" s="433"/>
      <c r="G16" s="433"/>
      <c r="H16" s="433"/>
      <c r="I16" s="433"/>
      <c r="J16" s="433"/>
    </row>
    <row r="17" spans="1:10" ht="1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35.25" customHeight="1">
      <c r="A18" s="64" t="s">
        <v>298</v>
      </c>
      <c r="B18" s="447" t="s">
        <v>232</v>
      </c>
      <c r="C18" s="448"/>
      <c r="D18" s="449"/>
      <c r="E18" s="447" t="s">
        <v>268</v>
      </c>
      <c r="F18" s="449"/>
      <c r="G18" s="447" t="s">
        <v>295</v>
      </c>
      <c r="H18" s="449"/>
      <c r="I18" s="447" t="s">
        <v>411</v>
      </c>
      <c r="J18" s="449"/>
    </row>
    <row r="19" spans="1:10" s="97" customFormat="1" ht="15">
      <c r="A19" s="65">
        <v>1</v>
      </c>
      <c r="B19" s="447">
        <v>2</v>
      </c>
      <c r="C19" s="448"/>
      <c r="D19" s="449"/>
      <c r="E19" s="447">
        <v>3</v>
      </c>
      <c r="F19" s="449"/>
      <c r="G19" s="508">
        <v>4</v>
      </c>
      <c r="H19" s="509"/>
      <c r="I19" s="508">
        <v>5</v>
      </c>
      <c r="J19" s="509"/>
    </row>
    <row r="20" spans="1:10" s="97" customFormat="1" ht="15">
      <c r="A20" s="65">
        <v>1</v>
      </c>
      <c r="B20" s="427" t="s">
        <v>429</v>
      </c>
      <c r="C20" s="436"/>
      <c r="D20" s="428"/>
      <c r="E20" s="437"/>
      <c r="F20" s="439"/>
      <c r="G20" s="482"/>
      <c r="H20" s="484"/>
      <c r="I20" s="482">
        <v>1150000</v>
      </c>
      <c r="J20" s="484"/>
    </row>
    <row r="21" spans="1:10" ht="15">
      <c r="A21" s="65"/>
      <c r="B21" s="447" t="s">
        <v>228</v>
      </c>
      <c r="C21" s="448"/>
      <c r="D21" s="449"/>
      <c r="E21" s="437"/>
      <c r="F21" s="439"/>
      <c r="G21" s="482"/>
      <c r="H21" s="484"/>
      <c r="I21" s="482">
        <f>I20</f>
        <v>1150000</v>
      </c>
      <c r="J21" s="484"/>
    </row>
    <row r="22" spans="1:10" ht="15">
      <c r="A22" s="143"/>
      <c r="B22" s="142"/>
      <c r="C22" s="142"/>
      <c r="D22" s="142"/>
      <c r="E22" s="144"/>
      <c r="F22" s="144"/>
      <c r="G22" s="145"/>
      <c r="H22" s="145"/>
      <c r="I22" s="145"/>
      <c r="J22" s="145"/>
    </row>
    <row r="23" spans="1:10" ht="15">
      <c r="A23" s="433" t="s">
        <v>427</v>
      </c>
      <c r="B23" s="433"/>
      <c r="C23" s="433"/>
      <c r="D23" s="433"/>
      <c r="E23" s="433"/>
      <c r="F23" s="433"/>
      <c r="G23" s="433"/>
      <c r="H23" s="433"/>
      <c r="I23" s="433"/>
      <c r="J23" s="433"/>
    </row>
    <row r="24" spans="1:10" ht="15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30">
      <c r="A25" s="64" t="s">
        <v>298</v>
      </c>
      <c r="B25" s="447" t="s">
        <v>232</v>
      </c>
      <c r="C25" s="448"/>
      <c r="D25" s="448"/>
      <c r="E25" s="449"/>
      <c r="F25" s="447" t="s">
        <v>272</v>
      </c>
      <c r="G25" s="449"/>
      <c r="H25" s="447" t="s">
        <v>273</v>
      </c>
      <c r="I25" s="448"/>
      <c r="J25" s="449"/>
    </row>
    <row r="26" spans="1:10" ht="15">
      <c r="A26" s="64" t="s">
        <v>218</v>
      </c>
      <c r="B26" s="447" t="s">
        <v>219</v>
      </c>
      <c r="C26" s="448"/>
      <c r="D26" s="448"/>
      <c r="E26" s="449"/>
      <c r="F26" s="447">
        <v>3</v>
      </c>
      <c r="G26" s="449"/>
      <c r="H26" s="447">
        <v>4</v>
      </c>
      <c r="I26" s="448"/>
      <c r="J26" s="449"/>
    </row>
    <row r="27" spans="1:10" ht="15" customHeight="1">
      <c r="A27" s="64">
        <v>1</v>
      </c>
      <c r="B27" s="427" t="s">
        <v>436</v>
      </c>
      <c r="C27" s="436"/>
      <c r="D27" s="436"/>
      <c r="E27" s="428"/>
      <c r="F27" s="447">
        <v>1</v>
      </c>
      <c r="G27" s="449"/>
      <c r="H27" s="437">
        <v>0</v>
      </c>
      <c r="I27" s="438"/>
      <c r="J27" s="439"/>
    </row>
    <row r="28" spans="1:10" ht="15">
      <c r="A28" s="64">
        <v>2</v>
      </c>
      <c r="B28" s="427" t="s">
        <v>444</v>
      </c>
      <c r="C28" s="436"/>
      <c r="D28" s="436"/>
      <c r="E28" s="428"/>
      <c r="F28" s="447">
        <v>2</v>
      </c>
      <c r="G28" s="449"/>
      <c r="H28" s="437">
        <v>50000</v>
      </c>
      <c r="I28" s="438"/>
      <c r="J28" s="439"/>
    </row>
    <row r="29" spans="1:10" s="130" customFormat="1" ht="15">
      <c r="A29" s="133"/>
      <c r="B29" s="502" t="s">
        <v>228</v>
      </c>
      <c r="C29" s="503"/>
      <c r="D29" s="503"/>
      <c r="E29" s="504"/>
      <c r="F29" s="502" t="s">
        <v>229</v>
      </c>
      <c r="G29" s="504"/>
      <c r="H29" s="505">
        <f>SUM(H27:J28)</f>
        <v>50000</v>
      </c>
      <c r="I29" s="506"/>
      <c r="J29" s="507"/>
    </row>
    <row r="30" spans="1:67" ht="34.5" customHeight="1">
      <c r="A30" s="510" t="s">
        <v>302</v>
      </c>
      <c r="B30" s="510"/>
      <c r="C30" s="510"/>
      <c r="D30" s="510"/>
      <c r="E30" s="510"/>
      <c r="F30" s="74"/>
      <c r="G30" s="76"/>
      <c r="H30" s="511" t="str">
        <f>'Табл 3,4'!BE25</f>
        <v>А.В.Тарасенко</v>
      </c>
      <c r="I30" s="511"/>
      <c r="J30" s="511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</row>
    <row r="31" spans="1:67" ht="14.25" customHeight="1">
      <c r="A31" s="74"/>
      <c r="B31" s="74"/>
      <c r="C31" s="74"/>
      <c r="D31" s="74"/>
      <c r="E31" s="74"/>
      <c r="F31" s="69"/>
      <c r="G31" s="77" t="s">
        <v>130</v>
      </c>
      <c r="H31" s="471" t="s">
        <v>131</v>
      </c>
      <c r="I31" s="471"/>
      <c r="J31" s="471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379" t="s">
        <v>130</v>
      </c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 t="s">
        <v>131</v>
      </c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</row>
    <row r="32" spans="1:67" ht="25.5" customHeight="1">
      <c r="A32" s="468" t="s">
        <v>303</v>
      </c>
      <c r="B32" s="468"/>
      <c r="C32" s="468"/>
      <c r="D32" s="468"/>
      <c r="E32" s="468"/>
      <c r="F32" s="75"/>
      <c r="G32" s="78"/>
      <c r="H32" s="479" t="str">
        <f>'Табл 3,4'!BE27</f>
        <v>Г.С.Портнягина</v>
      </c>
      <c r="I32" s="479"/>
      <c r="J32" s="479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0"/>
      <c r="AH32" s="70"/>
      <c r="AI32" s="70"/>
      <c r="AJ32" s="70"/>
      <c r="AK32" s="70"/>
      <c r="AL32" s="70"/>
      <c r="AM32" s="70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</row>
    <row r="33" spans="1:67" ht="14.25" customHeight="1">
      <c r="A33" s="75"/>
      <c r="B33" s="75"/>
      <c r="C33" s="75"/>
      <c r="D33" s="75"/>
      <c r="E33" s="75"/>
      <c r="F33" s="75"/>
      <c r="G33" s="79" t="s">
        <v>130</v>
      </c>
      <c r="H33" s="471" t="s">
        <v>131</v>
      </c>
      <c r="I33" s="471"/>
      <c r="J33" s="471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1"/>
      <c r="AH33" s="72"/>
      <c r="AI33" s="72"/>
      <c r="AJ33" s="72"/>
      <c r="AK33" s="72"/>
      <c r="AL33" s="72"/>
      <c r="AM33" s="72"/>
      <c r="AN33" s="379" t="s">
        <v>130</v>
      </c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 t="s">
        <v>131</v>
      </c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</row>
    <row r="34" spans="1:67" ht="14.25">
      <c r="A34" s="70"/>
      <c r="B34" s="70"/>
      <c r="C34" s="70"/>
      <c r="D34" s="70"/>
      <c r="E34" s="70"/>
      <c r="F34" s="70"/>
      <c r="G34" s="80"/>
      <c r="H34" s="80"/>
      <c r="I34" s="80"/>
      <c r="J34" s="8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377"/>
      <c r="Z34" s="377"/>
      <c r="AA34" s="377"/>
      <c r="AB34" s="377"/>
      <c r="AC34" s="377"/>
      <c r="AD34" s="377"/>
      <c r="AE34" s="377"/>
      <c r="AF34" s="377"/>
      <c r="AG34" s="70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</row>
    <row r="35" spans="1:67" ht="14.25">
      <c r="A35" s="477" t="s">
        <v>342</v>
      </c>
      <c r="B35" s="477"/>
      <c r="C35" s="477"/>
      <c r="D35" s="477"/>
      <c r="E35" s="477"/>
      <c r="F35" s="72"/>
      <c r="G35" s="81"/>
      <c r="H35" s="478" t="str">
        <f>'Табл 3,4'!BE30</f>
        <v>Г.С.Портнягина</v>
      </c>
      <c r="I35" s="478"/>
      <c r="J35" s="478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0"/>
      <c r="AI35" s="70"/>
      <c r="AJ35" s="70"/>
      <c r="AK35" s="70"/>
      <c r="AL35" s="70"/>
      <c r="AM35" s="70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</row>
    <row r="36" spans="1:67" ht="14.25">
      <c r="A36" s="62"/>
      <c r="B36" s="62"/>
      <c r="C36" s="62"/>
      <c r="D36" s="62"/>
      <c r="E36" s="62"/>
      <c r="F36" s="62"/>
      <c r="G36" s="80" t="s">
        <v>130</v>
      </c>
      <c r="H36" s="379" t="s">
        <v>131</v>
      </c>
      <c r="I36" s="379"/>
      <c r="J36" s="379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376"/>
      <c r="AD36" s="376"/>
      <c r="AE36" s="376"/>
      <c r="AF36" s="376"/>
      <c r="AG36" s="376"/>
      <c r="AH36" s="376"/>
      <c r="AI36" s="376"/>
      <c r="AJ36" s="376"/>
      <c r="AK36" s="376"/>
      <c r="AL36" s="30"/>
      <c r="AM36" s="68"/>
      <c r="AN36" s="379" t="s">
        <v>130</v>
      </c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 t="s">
        <v>131</v>
      </c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</row>
    <row r="37" spans="1:67" ht="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378"/>
      <c r="AD37" s="378"/>
      <c r="AE37" s="378"/>
      <c r="AF37" s="378"/>
      <c r="AG37" s="378"/>
      <c r="AH37" s="378"/>
      <c r="AI37" s="378"/>
      <c r="AJ37" s="378"/>
      <c r="AK37" s="378"/>
      <c r="AL37" s="32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</row>
    <row r="38" spans="1:10" ht="15">
      <c r="A38" s="66"/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15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5">
      <c r="A40" s="66"/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15">
      <c r="A41" s="66"/>
      <c r="B41" s="66"/>
      <c r="C41" s="66"/>
      <c r="D41" s="66"/>
      <c r="E41" s="66"/>
      <c r="F41" s="66"/>
      <c r="G41" s="66"/>
      <c r="H41" s="66"/>
      <c r="I41" s="66"/>
      <c r="J41" s="66"/>
    </row>
  </sheetData>
  <sheetProtection/>
  <mergeCells count="68">
    <mergeCell ref="AC37:AK37"/>
    <mergeCell ref="AM37:BB37"/>
    <mergeCell ref="H33:J33"/>
    <mergeCell ref="AN33:BD33"/>
    <mergeCell ref="BE33:BO33"/>
    <mergeCell ref="H32:J32"/>
    <mergeCell ref="A13:J13"/>
    <mergeCell ref="H36:J36"/>
    <mergeCell ref="AC36:AK36"/>
    <mergeCell ref="AN36:BD36"/>
    <mergeCell ref="BE36:BO36"/>
    <mergeCell ref="H30:J30"/>
    <mergeCell ref="Y34:AF34"/>
    <mergeCell ref="AH34:AV34"/>
    <mergeCell ref="A35:E35"/>
    <mergeCell ref="H35:J35"/>
    <mergeCell ref="AN30:BO30"/>
    <mergeCell ref="H31:J31"/>
    <mergeCell ref="AN31:BD31"/>
    <mergeCell ref="BE31:BO31"/>
    <mergeCell ref="A32:E32"/>
    <mergeCell ref="B20:D20"/>
    <mergeCell ref="E20:F20"/>
    <mergeCell ref="G20:H20"/>
    <mergeCell ref="I20:J20"/>
    <mergeCell ref="AN32:BO32"/>
    <mergeCell ref="B21:D21"/>
    <mergeCell ref="E21:F21"/>
    <mergeCell ref="G21:H21"/>
    <mergeCell ref="I21:J21"/>
    <mergeCell ref="A30:E30"/>
    <mergeCell ref="A16:J16"/>
    <mergeCell ref="B18:D18"/>
    <mergeCell ref="E18:F18"/>
    <mergeCell ref="G18:H18"/>
    <mergeCell ref="I18:J18"/>
    <mergeCell ref="B19:D19"/>
    <mergeCell ref="E19:F19"/>
    <mergeCell ref="G19:H19"/>
    <mergeCell ref="I19:J19"/>
    <mergeCell ref="A1:J1"/>
    <mergeCell ref="A2:J2"/>
    <mergeCell ref="A3:J3"/>
    <mergeCell ref="A4:J4"/>
    <mergeCell ref="A5:J5"/>
    <mergeCell ref="A15:J15"/>
    <mergeCell ref="A6:J6"/>
    <mergeCell ref="A7:J7"/>
    <mergeCell ref="A9:J9"/>
    <mergeCell ref="A10:J10"/>
    <mergeCell ref="A11:J11"/>
    <mergeCell ref="A12:J12"/>
    <mergeCell ref="A23:J23"/>
    <mergeCell ref="B25:E25"/>
    <mergeCell ref="F25:G25"/>
    <mergeCell ref="H25:J25"/>
    <mergeCell ref="B26:E26"/>
    <mergeCell ref="F26:G26"/>
    <mergeCell ref="H26:J26"/>
    <mergeCell ref="B29:E29"/>
    <mergeCell ref="F29:G29"/>
    <mergeCell ref="H29:J29"/>
    <mergeCell ref="B27:E27"/>
    <mergeCell ref="F27:G27"/>
    <mergeCell ref="H27:J27"/>
    <mergeCell ref="B28:E28"/>
    <mergeCell ref="F28:G28"/>
    <mergeCell ref="H28:J28"/>
  </mergeCells>
  <printOptions/>
  <pageMargins left="0.5511811023622047" right="0.35433070866141736" top="0.7874015748031497" bottom="0.3937007874015748" header="0" footer="0"/>
  <pageSetup fitToHeight="100" horizontalDpi="600" verticalDpi="600" orientation="landscape" paperSize="9" scale="84" r:id="rId1"/>
  <rowBreaks count="1" manualBreakCount="1">
    <brk id="3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O224"/>
  <sheetViews>
    <sheetView view="pageBreakPreview" zoomScaleSheetLayoutView="100" zoomScalePageLayoutView="0" workbookViewId="0" topLeftCell="A1">
      <selection activeCell="A13" sqref="A13"/>
    </sheetView>
  </sheetViews>
  <sheetFormatPr defaultColWidth="10.66015625" defaultRowHeight="12.75"/>
  <cols>
    <col min="1" max="1" width="4.83203125" style="67" customWidth="1"/>
    <col min="2" max="2" width="25.83203125" style="67" customWidth="1"/>
    <col min="3" max="3" width="9.16015625" style="67" customWidth="1"/>
    <col min="4" max="4" width="15.83203125" style="67" customWidth="1"/>
    <col min="5" max="5" width="16.83203125" style="67" customWidth="1"/>
    <col min="6" max="9" width="15.83203125" style="67" customWidth="1"/>
    <col min="10" max="10" width="17.16015625" style="67" customWidth="1"/>
    <col min="11" max="11" width="16.66015625" style="67" bestFit="1" customWidth="1"/>
    <col min="12" max="16384" width="10.66015625" style="67" customWidth="1"/>
  </cols>
  <sheetData>
    <row r="1" spans="1:10" ht="15">
      <c r="A1" s="450" t="s">
        <v>297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5">
      <c r="A2" s="450" t="s">
        <v>203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>
      <c r="A3" s="450" t="s">
        <v>204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">
      <c r="A4" s="450" t="s">
        <v>205</v>
      </c>
      <c r="B4" s="450"/>
      <c r="C4" s="450"/>
      <c r="D4" s="450"/>
      <c r="E4" s="450"/>
      <c r="F4" s="450"/>
      <c r="G4" s="450"/>
      <c r="H4" s="450"/>
      <c r="I4" s="450"/>
      <c r="J4" s="450"/>
    </row>
    <row r="5" spans="1:10" ht="15">
      <c r="A5" s="450" t="s">
        <v>206</v>
      </c>
      <c r="B5" s="450"/>
      <c r="C5" s="450"/>
      <c r="D5" s="450"/>
      <c r="E5" s="450"/>
      <c r="F5" s="450"/>
      <c r="G5" s="450"/>
      <c r="H5" s="450"/>
      <c r="I5" s="450"/>
      <c r="J5" s="450"/>
    </row>
    <row r="6" spans="1:10" ht="15">
      <c r="A6" s="450" t="s">
        <v>207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ht="15">
      <c r="A7" s="450" t="s">
        <v>451</v>
      </c>
      <c r="B7" s="450"/>
      <c r="C7" s="450"/>
      <c r="D7" s="450"/>
      <c r="E7" s="450"/>
      <c r="F7" s="450"/>
      <c r="G7" s="450"/>
      <c r="H7" s="450"/>
      <c r="I7" s="450"/>
      <c r="J7" s="450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433" t="s">
        <v>208</v>
      </c>
      <c r="B9" s="433"/>
      <c r="C9" s="433"/>
      <c r="D9" s="433"/>
      <c r="E9" s="433"/>
      <c r="F9" s="433"/>
      <c r="G9" s="433"/>
      <c r="H9" s="433"/>
      <c r="I9" s="433"/>
      <c r="J9" s="433"/>
    </row>
    <row r="10" spans="1:10" ht="15">
      <c r="A10" s="433" t="s">
        <v>209</v>
      </c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0" ht="15">
      <c r="A11" s="433" t="s">
        <v>210</v>
      </c>
      <c r="B11" s="433"/>
      <c r="C11" s="433"/>
      <c r="D11" s="433"/>
      <c r="E11" s="433"/>
      <c r="F11" s="433"/>
      <c r="G11" s="433"/>
      <c r="H11" s="433"/>
      <c r="I11" s="433"/>
      <c r="J11" s="433"/>
    </row>
    <row r="12" spans="1:10" ht="15">
      <c r="A12" s="433" t="s">
        <v>476</v>
      </c>
      <c r="B12" s="433"/>
      <c r="C12" s="433"/>
      <c r="D12" s="433"/>
      <c r="E12" s="433"/>
      <c r="F12" s="433"/>
      <c r="G12" s="433"/>
      <c r="H12" s="433"/>
      <c r="I12" s="433"/>
      <c r="J12" s="433"/>
    </row>
    <row r="13" spans="1:10" ht="1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5">
      <c r="A14" s="433" t="s">
        <v>211</v>
      </c>
      <c r="B14" s="433"/>
      <c r="C14" s="433"/>
      <c r="D14" s="433"/>
      <c r="E14" s="433"/>
      <c r="F14" s="433"/>
      <c r="G14" s="433"/>
      <c r="H14" s="433"/>
      <c r="I14" s="433"/>
      <c r="J14" s="433"/>
    </row>
    <row r="15" spans="1:10" ht="1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5">
      <c r="A16" s="66" t="s">
        <v>212</v>
      </c>
      <c r="B16" s="66"/>
      <c r="C16" s="66"/>
      <c r="D16" s="451">
        <v>100</v>
      </c>
      <c r="E16" s="451"/>
      <c r="F16" s="451"/>
      <c r="G16" s="451"/>
      <c r="H16" s="451"/>
      <c r="I16" s="451"/>
      <c r="J16" s="451"/>
    </row>
    <row r="17" spans="1:10" ht="1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5">
      <c r="A18" s="66" t="s">
        <v>213</v>
      </c>
      <c r="B18" s="66"/>
      <c r="C18" s="66"/>
      <c r="D18" s="66"/>
      <c r="E18" s="66"/>
      <c r="F18" s="451" t="s">
        <v>360</v>
      </c>
      <c r="G18" s="451"/>
      <c r="H18" s="451"/>
      <c r="I18" s="451"/>
      <c r="J18" s="451"/>
    </row>
    <row r="19" spans="1:10" ht="1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5">
      <c r="A20" s="433" t="s">
        <v>214</v>
      </c>
      <c r="B20" s="433"/>
      <c r="C20" s="433"/>
      <c r="D20" s="433"/>
      <c r="E20" s="433"/>
      <c r="F20" s="433"/>
      <c r="G20" s="433"/>
      <c r="H20" s="433"/>
      <c r="I20" s="433"/>
      <c r="J20" s="433"/>
    </row>
    <row r="21" spans="1:10" ht="15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29.25" customHeight="1">
      <c r="A22" s="442" t="s">
        <v>298</v>
      </c>
      <c r="B22" s="442" t="s">
        <v>336</v>
      </c>
      <c r="C22" s="442" t="s">
        <v>275</v>
      </c>
      <c r="D22" s="447" t="s">
        <v>215</v>
      </c>
      <c r="E22" s="448"/>
      <c r="F22" s="448"/>
      <c r="G22" s="449"/>
      <c r="H22" s="442" t="s">
        <v>353</v>
      </c>
      <c r="I22" s="442" t="s">
        <v>352</v>
      </c>
      <c r="J22" s="454" t="s">
        <v>299</v>
      </c>
    </row>
    <row r="23" spans="1:10" ht="15">
      <c r="A23" s="446"/>
      <c r="B23" s="446"/>
      <c r="C23" s="446"/>
      <c r="D23" s="442" t="s">
        <v>149</v>
      </c>
      <c r="E23" s="431" t="s">
        <v>42</v>
      </c>
      <c r="F23" s="444"/>
      <c r="G23" s="432"/>
      <c r="H23" s="446"/>
      <c r="I23" s="446"/>
      <c r="J23" s="455"/>
    </row>
    <row r="24" spans="1:10" ht="60">
      <c r="A24" s="443"/>
      <c r="B24" s="443"/>
      <c r="C24" s="443"/>
      <c r="D24" s="443"/>
      <c r="E24" s="64" t="s">
        <v>358</v>
      </c>
      <c r="F24" s="64" t="s">
        <v>216</v>
      </c>
      <c r="G24" s="64" t="s">
        <v>217</v>
      </c>
      <c r="H24" s="443"/>
      <c r="I24" s="443"/>
      <c r="J24" s="456"/>
    </row>
    <row r="25" spans="1:10" ht="15">
      <c r="A25" s="103" t="s">
        <v>218</v>
      </c>
      <c r="B25" s="103" t="s">
        <v>219</v>
      </c>
      <c r="C25" s="103" t="s">
        <v>220</v>
      </c>
      <c r="D25" s="103" t="s">
        <v>221</v>
      </c>
      <c r="E25" s="103" t="s">
        <v>222</v>
      </c>
      <c r="F25" s="103" t="s">
        <v>223</v>
      </c>
      <c r="G25" s="103" t="s">
        <v>224</v>
      </c>
      <c r="H25" s="103" t="s">
        <v>225</v>
      </c>
      <c r="I25" s="103" t="s">
        <v>226</v>
      </c>
      <c r="J25" s="103" t="s">
        <v>227</v>
      </c>
    </row>
    <row r="26" spans="1:10" ht="28.5" customHeight="1">
      <c r="A26" s="64">
        <v>1</v>
      </c>
      <c r="B26" s="99" t="s">
        <v>343</v>
      </c>
      <c r="C26" s="100">
        <v>5</v>
      </c>
      <c r="D26" s="101">
        <f>E26+F26+G26</f>
        <v>42000</v>
      </c>
      <c r="E26" s="101">
        <v>31000</v>
      </c>
      <c r="F26" s="101"/>
      <c r="G26" s="101">
        <v>11000</v>
      </c>
      <c r="H26" s="101">
        <v>80</v>
      </c>
      <c r="I26" s="101">
        <v>80</v>
      </c>
      <c r="J26" s="102">
        <f>C26*D26*(1+(H26/100+I26/100))*12</f>
        <v>6552000</v>
      </c>
    </row>
    <row r="27" spans="1:10" ht="25.5">
      <c r="A27" s="64">
        <v>2</v>
      </c>
      <c r="B27" s="99" t="s">
        <v>344</v>
      </c>
      <c r="C27" s="100">
        <v>59.08</v>
      </c>
      <c r="D27" s="101">
        <f>E27+F27+G27</f>
        <v>19039.006999999998</v>
      </c>
      <c r="E27" s="101">
        <v>12355.05</v>
      </c>
      <c r="F27" s="101">
        <v>2483.24</v>
      </c>
      <c r="G27" s="101">
        <f>E27*34%</f>
        <v>4200.717</v>
      </c>
      <c r="H27" s="101">
        <f>H26</f>
        <v>80</v>
      </c>
      <c r="I27" s="101">
        <f>H27</f>
        <v>80</v>
      </c>
      <c r="J27" s="102">
        <f>C27*D27*(1+(H27/100+I27/100))*12</f>
        <v>35094525.447072</v>
      </c>
    </row>
    <row r="28" spans="1:10" ht="38.25">
      <c r="A28" s="64">
        <v>3</v>
      </c>
      <c r="B28" s="99" t="s">
        <v>345</v>
      </c>
      <c r="C28" s="100">
        <v>1</v>
      </c>
      <c r="D28" s="101">
        <f>E28+F28+G28</f>
        <v>10260.7</v>
      </c>
      <c r="E28" s="101">
        <v>4402</v>
      </c>
      <c r="F28" s="101">
        <v>4362.02</v>
      </c>
      <c r="G28" s="101">
        <f>E28*34%</f>
        <v>1496.68</v>
      </c>
      <c r="H28" s="101">
        <f>H26</f>
        <v>80</v>
      </c>
      <c r="I28" s="101">
        <f>H28</f>
        <v>80</v>
      </c>
      <c r="J28" s="102">
        <f>C28*D28*(1+(H28/100+I28/100))*12</f>
        <v>320133.84</v>
      </c>
    </row>
    <row r="29" spans="1:10" ht="15">
      <c r="A29" s="64">
        <v>4</v>
      </c>
      <c r="B29" s="99" t="s">
        <v>346</v>
      </c>
      <c r="C29" s="100">
        <v>10</v>
      </c>
      <c r="D29" s="101">
        <f>E29+F29+G29</f>
        <v>11163</v>
      </c>
      <c r="E29" s="101">
        <v>7194.75</v>
      </c>
      <c r="F29" s="101">
        <v>3968.25</v>
      </c>
      <c r="G29" s="101">
        <v>0</v>
      </c>
      <c r="H29" s="101">
        <f>H27</f>
        <v>80</v>
      </c>
      <c r="I29" s="101">
        <f>H29</f>
        <v>80</v>
      </c>
      <c r="J29" s="102">
        <f>C29*D29*(1+(H29/100+I29/100))*12</f>
        <v>3482856</v>
      </c>
    </row>
    <row r="30" spans="1:10" ht="15">
      <c r="A30" s="64">
        <v>5</v>
      </c>
      <c r="B30" s="99" t="s">
        <v>347</v>
      </c>
      <c r="C30" s="100">
        <v>34.5</v>
      </c>
      <c r="D30" s="101">
        <f>E30+F30+G30</f>
        <v>11450.65</v>
      </c>
      <c r="E30" s="101">
        <v>3612.87</v>
      </c>
      <c r="F30" s="101">
        <v>7550.13</v>
      </c>
      <c r="G30" s="101">
        <v>287.65</v>
      </c>
      <c r="H30" s="101">
        <f>H28</f>
        <v>80</v>
      </c>
      <c r="I30" s="101">
        <f>H30</f>
        <v>80</v>
      </c>
      <c r="J30" s="102">
        <f>C30*D30*(1+(H30/100+I30/100))*12+5.05</f>
        <v>12325484.71</v>
      </c>
    </row>
    <row r="31" spans="1:10" s="130" customFormat="1" ht="15">
      <c r="A31" s="452" t="s">
        <v>228</v>
      </c>
      <c r="B31" s="453"/>
      <c r="C31" s="128" t="s">
        <v>229</v>
      </c>
      <c r="D31" s="129">
        <f>SUM(D26:D30)</f>
        <v>93913.35699999999</v>
      </c>
      <c r="E31" s="128" t="s">
        <v>229</v>
      </c>
      <c r="F31" s="128" t="s">
        <v>229</v>
      </c>
      <c r="G31" s="128" t="s">
        <v>229</v>
      </c>
      <c r="H31" s="128" t="s">
        <v>229</v>
      </c>
      <c r="I31" s="128" t="s">
        <v>229</v>
      </c>
      <c r="J31" s="129">
        <f>SUM(J26:J30)</f>
        <v>57774999.997072004</v>
      </c>
    </row>
    <row r="32" spans="1:10" ht="15">
      <c r="A32" s="66"/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5">
      <c r="A33" s="433" t="s">
        <v>230</v>
      </c>
      <c r="B33" s="433"/>
      <c r="C33" s="433"/>
      <c r="D33" s="433"/>
      <c r="E33" s="433"/>
      <c r="F33" s="433"/>
      <c r="G33" s="433"/>
      <c r="H33" s="433"/>
      <c r="I33" s="433"/>
      <c r="J33" s="433"/>
    </row>
    <row r="34" spans="1:10" ht="15">
      <c r="A34" s="433" t="s">
        <v>231</v>
      </c>
      <c r="B34" s="433"/>
      <c r="C34" s="433"/>
      <c r="D34" s="433"/>
      <c r="E34" s="433"/>
      <c r="F34" s="433"/>
      <c r="G34" s="433"/>
      <c r="H34" s="433"/>
      <c r="I34" s="433"/>
      <c r="J34" s="433"/>
    </row>
    <row r="35" spans="1:10" ht="15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66" customHeight="1">
      <c r="A36" s="104" t="s">
        <v>298</v>
      </c>
      <c r="B36" s="445" t="s">
        <v>232</v>
      </c>
      <c r="C36" s="445"/>
      <c r="D36" s="445" t="s">
        <v>233</v>
      </c>
      <c r="E36" s="445"/>
      <c r="F36" s="445"/>
      <c r="G36" s="104" t="s">
        <v>277</v>
      </c>
      <c r="H36" s="104" t="s">
        <v>234</v>
      </c>
      <c r="I36" s="445" t="s">
        <v>276</v>
      </c>
      <c r="J36" s="445"/>
    </row>
    <row r="37" spans="1:10" ht="15">
      <c r="A37" s="103" t="s">
        <v>218</v>
      </c>
      <c r="B37" s="429" t="s">
        <v>219</v>
      </c>
      <c r="C37" s="429"/>
      <c r="D37" s="429">
        <v>3</v>
      </c>
      <c r="E37" s="429"/>
      <c r="F37" s="429"/>
      <c r="G37" s="103">
        <v>4</v>
      </c>
      <c r="H37" s="103">
        <v>5</v>
      </c>
      <c r="I37" s="429">
        <v>6</v>
      </c>
      <c r="J37" s="429"/>
    </row>
    <row r="38" spans="1:10" ht="15">
      <c r="A38" s="103">
        <v>1</v>
      </c>
      <c r="B38" s="457" t="s">
        <v>354</v>
      </c>
      <c r="C38" s="457"/>
      <c r="D38" s="430">
        <v>300</v>
      </c>
      <c r="E38" s="430"/>
      <c r="F38" s="430"/>
      <c r="G38" s="103">
        <v>5</v>
      </c>
      <c r="H38" s="103">
        <v>7</v>
      </c>
      <c r="I38" s="430">
        <f>D38*G38*H38-100</f>
        <v>10400</v>
      </c>
      <c r="J38" s="430"/>
    </row>
    <row r="39" spans="1:10" ht="15">
      <c r="A39" s="103">
        <v>2</v>
      </c>
      <c r="B39" s="457" t="s">
        <v>355</v>
      </c>
      <c r="C39" s="457"/>
      <c r="D39" s="430">
        <v>2300</v>
      </c>
      <c r="E39" s="430"/>
      <c r="F39" s="430"/>
      <c r="G39" s="103">
        <v>5</v>
      </c>
      <c r="H39" s="103">
        <v>2</v>
      </c>
      <c r="I39" s="430">
        <f>D39*G39*H39</f>
        <v>23000</v>
      </c>
      <c r="J39" s="430"/>
    </row>
    <row r="40" spans="1:10" ht="15">
      <c r="A40" s="103">
        <v>3</v>
      </c>
      <c r="B40" s="457" t="s">
        <v>356</v>
      </c>
      <c r="C40" s="457"/>
      <c r="D40" s="430">
        <v>2700</v>
      </c>
      <c r="E40" s="430"/>
      <c r="F40" s="430"/>
      <c r="G40" s="103">
        <v>6</v>
      </c>
      <c r="H40" s="103">
        <v>10</v>
      </c>
      <c r="I40" s="430">
        <f>D40*G40*H40</f>
        <v>162000</v>
      </c>
      <c r="J40" s="430"/>
    </row>
    <row r="41" spans="1:10" ht="15">
      <c r="A41" s="103">
        <v>4</v>
      </c>
      <c r="B41" s="457" t="s">
        <v>361</v>
      </c>
      <c r="C41" s="457"/>
      <c r="D41" s="430">
        <v>2300</v>
      </c>
      <c r="E41" s="430"/>
      <c r="F41" s="430"/>
      <c r="G41" s="103">
        <v>1</v>
      </c>
      <c r="H41" s="103">
        <v>2</v>
      </c>
      <c r="I41" s="430">
        <f>D41*G41*H41</f>
        <v>4600</v>
      </c>
      <c r="J41" s="430"/>
    </row>
    <row r="42" spans="1:10" s="130" customFormat="1" ht="15">
      <c r="A42" s="128"/>
      <c r="B42" s="422" t="s">
        <v>228</v>
      </c>
      <c r="C42" s="422"/>
      <c r="D42" s="422" t="s">
        <v>229</v>
      </c>
      <c r="E42" s="422"/>
      <c r="F42" s="422"/>
      <c r="G42" s="128" t="s">
        <v>229</v>
      </c>
      <c r="H42" s="128" t="s">
        <v>229</v>
      </c>
      <c r="I42" s="465">
        <f>SUM(I38:J41)</f>
        <v>200000</v>
      </c>
      <c r="J42" s="465"/>
    </row>
    <row r="43" spans="1:10" ht="15">
      <c r="A43" s="105"/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ht="15">
      <c r="A44" s="433" t="s">
        <v>235</v>
      </c>
      <c r="B44" s="433"/>
      <c r="C44" s="433"/>
      <c r="D44" s="433"/>
      <c r="E44" s="433"/>
      <c r="F44" s="433"/>
      <c r="G44" s="433"/>
      <c r="H44" s="433"/>
      <c r="I44" s="433"/>
      <c r="J44" s="433"/>
    </row>
    <row r="45" spans="1:10" ht="15">
      <c r="A45" s="433" t="s">
        <v>236</v>
      </c>
      <c r="B45" s="433"/>
      <c r="C45" s="433"/>
      <c r="D45" s="433"/>
      <c r="E45" s="433"/>
      <c r="F45" s="433"/>
      <c r="G45" s="433"/>
      <c r="H45" s="433"/>
      <c r="I45" s="433"/>
      <c r="J45" s="433"/>
    </row>
    <row r="46" spans="1:10" ht="15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60">
      <c r="A47" s="107" t="s">
        <v>298</v>
      </c>
      <c r="B47" s="434" t="s">
        <v>232</v>
      </c>
      <c r="C47" s="434"/>
      <c r="D47" s="426" t="s">
        <v>237</v>
      </c>
      <c r="E47" s="426"/>
      <c r="F47" s="65" t="s">
        <v>238</v>
      </c>
      <c r="G47" s="434" t="s">
        <v>239</v>
      </c>
      <c r="H47" s="434"/>
      <c r="I47" s="434" t="s">
        <v>276</v>
      </c>
      <c r="J47" s="434"/>
    </row>
    <row r="48" spans="1:10" ht="15">
      <c r="A48" s="108" t="s">
        <v>218</v>
      </c>
      <c r="B48" s="429" t="s">
        <v>219</v>
      </c>
      <c r="C48" s="429"/>
      <c r="D48" s="429">
        <v>3</v>
      </c>
      <c r="E48" s="429"/>
      <c r="F48" s="103">
        <v>4</v>
      </c>
      <c r="G48" s="435">
        <v>5</v>
      </c>
      <c r="H48" s="435"/>
      <c r="I48" s="435">
        <v>6</v>
      </c>
      <c r="J48" s="435"/>
    </row>
    <row r="49" spans="1:10" ht="30" customHeight="1">
      <c r="A49" s="109">
        <v>1</v>
      </c>
      <c r="B49" s="427" t="s">
        <v>348</v>
      </c>
      <c r="C49" s="428"/>
      <c r="D49" s="429">
        <v>5</v>
      </c>
      <c r="E49" s="429"/>
      <c r="F49" s="103">
        <v>12</v>
      </c>
      <c r="G49" s="430">
        <v>22000</v>
      </c>
      <c r="H49" s="430"/>
      <c r="I49" s="430">
        <f>D49*F49*G49</f>
        <v>1320000</v>
      </c>
      <c r="J49" s="430"/>
    </row>
    <row r="50" spans="1:10" ht="32.25" customHeight="1">
      <c r="A50" s="109">
        <v>2</v>
      </c>
      <c r="B50" s="427" t="s">
        <v>349</v>
      </c>
      <c r="C50" s="428"/>
      <c r="D50" s="429">
        <v>3</v>
      </c>
      <c r="E50" s="429"/>
      <c r="F50" s="103">
        <v>1</v>
      </c>
      <c r="G50" s="430">
        <v>26160.53</v>
      </c>
      <c r="H50" s="430"/>
      <c r="I50" s="430">
        <f>D50*F50*G50</f>
        <v>78481.59</v>
      </c>
      <c r="J50" s="430"/>
    </row>
    <row r="51" spans="1:10" ht="32.25" customHeight="1">
      <c r="A51" s="109">
        <v>3</v>
      </c>
      <c r="B51" s="427" t="s">
        <v>350</v>
      </c>
      <c r="C51" s="428"/>
      <c r="D51" s="431">
        <v>2</v>
      </c>
      <c r="E51" s="432"/>
      <c r="F51" s="103">
        <v>1</v>
      </c>
      <c r="G51" s="440">
        <v>930.77</v>
      </c>
      <c r="H51" s="441"/>
      <c r="I51" s="430">
        <f>D51*F51*G51</f>
        <v>1861.54</v>
      </c>
      <c r="J51" s="430"/>
    </row>
    <row r="52" spans="1:10" s="130" customFormat="1" ht="15">
      <c r="A52" s="131"/>
      <c r="B52" s="422" t="s">
        <v>228</v>
      </c>
      <c r="C52" s="422"/>
      <c r="D52" s="422" t="s">
        <v>229</v>
      </c>
      <c r="E52" s="422"/>
      <c r="F52" s="132" t="s">
        <v>229</v>
      </c>
      <c r="G52" s="423" t="s">
        <v>229</v>
      </c>
      <c r="H52" s="423"/>
      <c r="I52" s="424">
        <f>SUM(I49:J51)</f>
        <v>1400343.1300000001</v>
      </c>
      <c r="J52" s="423"/>
    </row>
    <row r="53" spans="1:10" s="130" customFormat="1" ht="15">
      <c r="A53" s="148"/>
      <c r="B53" s="149"/>
      <c r="C53" s="149"/>
      <c r="D53" s="149"/>
      <c r="E53" s="149"/>
      <c r="F53" s="150"/>
      <c r="G53" s="150"/>
      <c r="H53" s="150"/>
      <c r="I53" s="151"/>
      <c r="J53" s="150"/>
    </row>
    <row r="54" spans="1:10" s="130" customFormat="1" ht="15">
      <c r="A54" s="433" t="s">
        <v>440</v>
      </c>
      <c r="B54" s="433"/>
      <c r="C54" s="433"/>
      <c r="D54" s="433"/>
      <c r="E54" s="433"/>
      <c r="F54" s="433"/>
      <c r="G54" s="433"/>
      <c r="H54" s="433"/>
      <c r="I54" s="433"/>
      <c r="J54" s="433"/>
    </row>
    <row r="55" spans="1:10" s="130" customFormat="1" ht="15">
      <c r="A55" s="98"/>
      <c r="B55" s="98"/>
      <c r="C55" s="98"/>
      <c r="D55" s="98"/>
      <c r="E55" s="98"/>
      <c r="F55" s="98"/>
      <c r="G55" s="98"/>
      <c r="H55" s="98"/>
      <c r="I55" s="98"/>
      <c r="J55" s="98"/>
    </row>
    <row r="56" spans="1:10" s="130" customFormat="1" ht="60">
      <c r="A56" s="107" t="s">
        <v>298</v>
      </c>
      <c r="B56" s="434" t="s">
        <v>232</v>
      </c>
      <c r="C56" s="434"/>
      <c r="D56" s="426" t="s">
        <v>237</v>
      </c>
      <c r="E56" s="426"/>
      <c r="F56" s="65" t="s">
        <v>238</v>
      </c>
      <c r="G56" s="434" t="s">
        <v>239</v>
      </c>
      <c r="H56" s="434"/>
      <c r="I56" s="434" t="s">
        <v>276</v>
      </c>
      <c r="J56" s="434"/>
    </row>
    <row r="57" spans="1:10" s="130" customFormat="1" ht="15">
      <c r="A57" s="108" t="s">
        <v>218</v>
      </c>
      <c r="B57" s="429" t="s">
        <v>219</v>
      </c>
      <c r="C57" s="429"/>
      <c r="D57" s="429">
        <v>3</v>
      </c>
      <c r="E57" s="429"/>
      <c r="F57" s="103">
        <v>4</v>
      </c>
      <c r="G57" s="435">
        <v>5</v>
      </c>
      <c r="H57" s="435"/>
      <c r="I57" s="435">
        <v>6</v>
      </c>
      <c r="J57" s="435"/>
    </row>
    <row r="58" spans="1:10" s="130" customFormat="1" ht="15">
      <c r="A58" s="109">
        <v>1</v>
      </c>
      <c r="B58" s="427" t="s">
        <v>442</v>
      </c>
      <c r="C58" s="428"/>
      <c r="D58" s="429">
        <v>0</v>
      </c>
      <c r="E58" s="429"/>
      <c r="F58" s="103">
        <v>1</v>
      </c>
      <c r="G58" s="430">
        <v>27072</v>
      </c>
      <c r="H58" s="430"/>
      <c r="I58" s="430">
        <f>D58*F58*G58</f>
        <v>0</v>
      </c>
      <c r="J58" s="430"/>
    </row>
    <row r="59" spans="1:10" s="130" customFormat="1" ht="15">
      <c r="A59" s="109">
        <v>2</v>
      </c>
      <c r="B59" s="427" t="s">
        <v>445</v>
      </c>
      <c r="C59" s="428"/>
      <c r="D59" s="431">
        <v>1</v>
      </c>
      <c r="E59" s="432"/>
      <c r="F59" s="102">
        <v>4.53688</v>
      </c>
      <c r="G59" s="440">
        <v>90</v>
      </c>
      <c r="H59" s="441"/>
      <c r="I59" s="430">
        <f>D59*F59*G59</f>
        <v>408.3192</v>
      </c>
      <c r="J59" s="430"/>
    </row>
    <row r="60" spans="1:10" s="130" customFormat="1" ht="15">
      <c r="A60" s="109">
        <v>3</v>
      </c>
      <c r="B60" s="427" t="s">
        <v>442</v>
      </c>
      <c r="C60" s="428"/>
      <c r="D60" s="429">
        <v>0</v>
      </c>
      <c r="E60" s="429"/>
      <c r="F60" s="103">
        <v>1</v>
      </c>
      <c r="G60" s="430">
        <v>75000</v>
      </c>
      <c r="H60" s="430"/>
      <c r="I60" s="430">
        <f>D60*F60*G60</f>
        <v>0</v>
      </c>
      <c r="J60" s="430"/>
    </row>
    <row r="61" spans="1:10" s="130" customFormat="1" ht="15">
      <c r="A61" s="131"/>
      <c r="B61" s="422" t="s">
        <v>228</v>
      </c>
      <c r="C61" s="422"/>
      <c r="D61" s="422" t="s">
        <v>229</v>
      </c>
      <c r="E61" s="422"/>
      <c r="F61" s="132" t="s">
        <v>229</v>
      </c>
      <c r="G61" s="423" t="s">
        <v>229</v>
      </c>
      <c r="H61" s="423"/>
      <c r="I61" s="424">
        <f>SUM(I58:J60)</f>
        <v>408.3192</v>
      </c>
      <c r="J61" s="423"/>
    </row>
    <row r="62" spans="1:10" ht="15">
      <c r="A62" s="110"/>
      <c r="B62" s="105"/>
      <c r="C62" s="105"/>
      <c r="D62" s="105"/>
      <c r="E62" s="105"/>
      <c r="F62" s="98"/>
      <c r="G62" s="98"/>
      <c r="H62" s="98"/>
      <c r="I62" s="106"/>
      <c r="J62" s="98"/>
    </row>
    <row r="63" spans="1:10" ht="15">
      <c r="A63" s="433" t="s">
        <v>441</v>
      </c>
      <c r="B63" s="433"/>
      <c r="C63" s="433"/>
      <c r="D63" s="433"/>
      <c r="E63" s="433"/>
      <c r="F63" s="433"/>
      <c r="G63" s="433"/>
      <c r="H63" s="433"/>
      <c r="I63" s="433"/>
      <c r="J63" s="433"/>
    </row>
    <row r="64" spans="1:10" ht="15">
      <c r="A64" s="433" t="s">
        <v>240</v>
      </c>
      <c r="B64" s="433"/>
      <c r="C64" s="433"/>
      <c r="D64" s="433"/>
      <c r="E64" s="433"/>
      <c r="F64" s="433"/>
      <c r="G64" s="433"/>
      <c r="H64" s="433"/>
      <c r="I64" s="433"/>
      <c r="J64" s="433"/>
    </row>
    <row r="65" spans="1:10" ht="15">
      <c r="A65" s="433" t="s">
        <v>241</v>
      </c>
      <c r="B65" s="433"/>
      <c r="C65" s="433"/>
      <c r="D65" s="433"/>
      <c r="E65" s="433"/>
      <c r="F65" s="433"/>
      <c r="G65" s="433"/>
      <c r="H65" s="433"/>
      <c r="I65" s="433"/>
      <c r="J65" s="433"/>
    </row>
    <row r="66" spans="1:10" ht="15">
      <c r="A66" s="433" t="s">
        <v>242</v>
      </c>
      <c r="B66" s="433"/>
      <c r="C66" s="433"/>
      <c r="D66" s="433"/>
      <c r="E66" s="433"/>
      <c r="F66" s="433"/>
      <c r="G66" s="433"/>
      <c r="H66" s="433"/>
      <c r="I66" s="433"/>
      <c r="J66" s="433"/>
    </row>
    <row r="67" spans="1:10" ht="15">
      <c r="A67" s="66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63.75" customHeight="1">
      <c r="A68" s="107" t="s">
        <v>298</v>
      </c>
      <c r="B68" s="434" t="s">
        <v>243</v>
      </c>
      <c r="C68" s="434"/>
      <c r="D68" s="434"/>
      <c r="E68" s="434"/>
      <c r="F68" s="434"/>
      <c r="G68" s="434" t="s">
        <v>244</v>
      </c>
      <c r="H68" s="434"/>
      <c r="I68" s="434" t="s">
        <v>278</v>
      </c>
      <c r="J68" s="434"/>
    </row>
    <row r="69" spans="1:10" ht="15">
      <c r="A69" s="103" t="s">
        <v>218</v>
      </c>
      <c r="B69" s="429" t="s">
        <v>219</v>
      </c>
      <c r="C69" s="429"/>
      <c r="D69" s="429"/>
      <c r="E69" s="429"/>
      <c r="F69" s="429"/>
      <c r="G69" s="435">
        <v>3</v>
      </c>
      <c r="H69" s="435"/>
      <c r="I69" s="435">
        <v>4</v>
      </c>
      <c r="J69" s="435"/>
    </row>
    <row r="70" spans="1:10" ht="36" customHeight="1">
      <c r="A70" s="103" t="s">
        <v>218</v>
      </c>
      <c r="B70" s="427" t="s">
        <v>245</v>
      </c>
      <c r="C70" s="436"/>
      <c r="D70" s="436"/>
      <c r="E70" s="436"/>
      <c r="F70" s="428"/>
      <c r="G70" s="429" t="s">
        <v>229</v>
      </c>
      <c r="H70" s="429"/>
      <c r="I70" s="458">
        <f>I71+I72+I73</f>
        <v>13779500</v>
      </c>
      <c r="J70" s="458"/>
    </row>
    <row r="71" spans="1:10" ht="26.25" customHeight="1">
      <c r="A71" s="103" t="s">
        <v>246</v>
      </c>
      <c r="B71" s="425" t="s">
        <v>279</v>
      </c>
      <c r="C71" s="425"/>
      <c r="D71" s="425"/>
      <c r="E71" s="425"/>
      <c r="F71" s="425"/>
      <c r="G71" s="458">
        <v>57775000</v>
      </c>
      <c r="H71" s="458"/>
      <c r="I71" s="458">
        <f>G71*0.22</f>
        <v>12710500</v>
      </c>
      <c r="J71" s="458"/>
    </row>
    <row r="72" spans="1:10" ht="15">
      <c r="A72" s="111" t="s">
        <v>247</v>
      </c>
      <c r="B72" s="457" t="s">
        <v>280</v>
      </c>
      <c r="C72" s="457"/>
      <c r="D72" s="457"/>
      <c r="E72" s="457"/>
      <c r="F72" s="457"/>
      <c r="G72" s="458">
        <v>10690000</v>
      </c>
      <c r="H72" s="458"/>
      <c r="I72" s="458">
        <f>G72*0.1</f>
        <v>1069000</v>
      </c>
      <c r="J72" s="458"/>
    </row>
    <row r="73" spans="1:10" ht="48.75" customHeight="1">
      <c r="A73" s="103" t="s">
        <v>248</v>
      </c>
      <c r="B73" s="425" t="s">
        <v>281</v>
      </c>
      <c r="C73" s="425"/>
      <c r="D73" s="425"/>
      <c r="E73" s="425"/>
      <c r="F73" s="425"/>
      <c r="G73" s="458"/>
      <c r="H73" s="458"/>
      <c r="I73" s="458"/>
      <c r="J73" s="458"/>
    </row>
    <row r="74" spans="1:10" ht="42" customHeight="1">
      <c r="A74" s="103" t="s">
        <v>219</v>
      </c>
      <c r="B74" s="425" t="s">
        <v>249</v>
      </c>
      <c r="C74" s="425"/>
      <c r="D74" s="425"/>
      <c r="E74" s="425"/>
      <c r="F74" s="425"/>
      <c r="G74" s="431" t="s">
        <v>229</v>
      </c>
      <c r="H74" s="432"/>
      <c r="I74" s="458">
        <f>I75+I77+I76+I78+I79</f>
        <v>1704194</v>
      </c>
      <c r="J74" s="458"/>
    </row>
    <row r="75" spans="1:10" ht="54.75" customHeight="1">
      <c r="A75" s="103" t="s">
        <v>250</v>
      </c>
      <c r="B75" s="425" t="s">
        <v>282</v>
      </c>
      <c r="C75" s="425"/>
      <c r="D75" s="425"/>
      <c r="E75" s="425"/>
      <c r="F75" s="425"/>
      <c r="G75" s="458">
        <v>54974000</v>
      </c>
      <c r="H75" s="458"/>
      <c r="I75" s="458">
        <f>G75*0.029</f>
        <v>1594246</v>
      </c>
      <c r="J75" s="458"/>
    </row>
    <row r="76" spans="1:10" ht="48" customHeight="1">
      <c r="A76" s="103" t="s">
        <v>251</v>
      </c>
      <c r="B76" s="425" t="s">
        <v>283</v>
      </c>
      <c r="C76" s="425"/>
      <c r="D76" s="425"/>
      <c r="E76" s="425"/>
      <c r="F76" s="425"/>
      <c r="G76" s="458"/>
      <c r="H76" s="458"/>
      <c r="I76" s="458"/>
      <c r="J76" s="458"/>
    </row>
    <row r="77" spans="1:10" ht="42" customHeight="1">
      <c r="A77" s="103" t="s">
        <v>252</v>
      </c>
      <c r="B77" s="425" t="s">
        <v>284</v>
      </c>
      <c r="C77" s="425"/>
      <c r="D77" s="425"/>
      <c r="E77" s="425"/>
      <c r="F77" s="425"/>
      <c r="G77" s="458">
        <v>54974000</v>
      </c>
      <c r="H77" s="458"/>
      <c r="I77" s="458">
        <f>G77*0.002</f>
        <v>109948</v>
      </c>
      <c r="J77" s="458"/>
    </row>
    <row r="78" spans="1:10" ht="42.75" customHeight="1">
      <c r="A78" s="103" t="s">
        <v>253</v>
      </c>
      <c r="B78" s="460" t="s">
        <v>285</v>
      </c>
      <c r="C78" s="460"/>
      <c r="D78" s="460"/>
      <c r="E78" s="460"/>
      <c r="F78" s="460"/>
      <c r="G78" s="458"/>
      <c r="H78" s="458"/>
      <c r="I78" s="458"/>
      <c r="J78" s="458"/>
    </row>
    <row r="79" spans="1:10" ht="44.25" customHeight="1">
      <c r="A79" s="103" t="s">
        <v>254</v>
      </c>
      <c r="B79" s="460" t="s">
        <v>285</v>
      </c>
      <c r="C79" s="460"/>
      <c r="D79" s="460"/>
      <c r="E79" s="460"/>
      <c r="F79" s="460"/>
      <c r="G79" s="458"/>
      <c r="H79" s="458"/>
      <c r="I79" s="458"/>
      <c r="J79" s="458"/>
    </row>
    <row r="80" spans="1:10" ht="33.75" customHeight="1">
      <c r="A80" s="103" t="s">
        <v>220</v>
      </c>
      <c r="B80" s="425" t="s">
        <v>255</v>
      </c>
      <c r="C80" s="425"/>
      <c r="D80" s="425"/>
      <c r="E80" s="425"/>
      <c r="F80" s="425"/>
      <c r="G80" s="458">
        <v>41000000</v>
      </c>
      <c r="H80" s="458"/>
      <c r="I80" s="458">
        <f>G80*0.051-29461.24</f>
        <v>2061538.7599999998</v>
      </c>
      <c r="J80" s="458"/>
    </row>
    <row r="81" spans="1:11" s="130" customFormat="1" ht="15">
      <c r="A81" s="132"/>
      <c r="B81" s="422" t="s">
        <v>228</v>
      </c>
      <c r="C81" s="422"/>
      <c r="D81" s="422"/>
      <c r="E81" s="422"/>
      <c r="F81" s="422"/>
      <c r="G81" s="423" t="s">
        <v>229</v>
      </c>
      <c r="H81" s="423"/>
      <c r="I81" s="424">
        <f>I80+I74+I70-96232.76</f>
        <v>17448999.999999996</v>
      </c>
      <c r="J81" s="424"/>
      <c r="K81" s="153">
        <f>I81+I52</f>
        <v>18849343.129999995</v>
      </c>
    </row>
    <row r="82" spans="1:10" ht="15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5">
      <c r="A83" s="459" t="s">
        <v>256</v>
      </c>
      <c r="B83" s="459"/>
      <c r="C83" s="459"/>
      <c r="D83" s="459"/>
      <c r="E83" s="459"/>
      <c r="F83" s="459"/>
      <c r="G83" s="459"/>
      <c r="H83" s="459"/>
      <c r="I83" s="459"/>
      <c r="J83" s="459"/>
    </row>
    <row r="84" spans="1:10" ht="15">
      <c r="A84" s="459" t="s">
        <v>257</v>
      </c>
      <c r="B84" s="459"/>
      <c r="C84" s="459"/>
      <c r="D84" s="459"/>
      <c r="E84" s="459"/>
      <c r="F84" s="459"/>
      <c r="G84" s="459"/>
      <c r="H84" s="459"/>
      <c r="I84" s="459"/>
      <c r="J84" s="459"/>
    </row>
    <row r="85" spans="1:10" ht="15">
      <c r="A85" s="459" t="s">
        <v>300</v>
      </c>
      <c r="B85" s="459"/>
      <c r="C85" s="459"/>
      <c r="D85" s="459"/>
      <c r="E85" s="459"/>
      <c r="F85" s="459"/>
      <c r="G85" s="459"/>
      <c r="H85" s="459"/>
      <c r="I85" s="459"/>
      <c r="J85" s="459"/>
    </row>
    <row r="86" spans="1:10" ht="15">
      <c r="A86" s="459" t="s">
        <v>258</v>
      </c>
      <c r="B86" s="459"/>
      <c r="C86" s="459"/>
      <c r="D86" s="459"/>
      <c r="E86" s="459"/>
      <c r="F86" s="459"/>
      <c r="G86" s="459"/>
      <c r="H86" s="459"/>
      <c r="I86" s="459"/>
      <c r="J86" s="459"/>
    </row>
    <row r="87" spans="1:10" ht="15">
      <c r="A87" s="459" t="s">
        <v>259</v>
      </c>
      <c r="B87" s="459"/>
      <c r="C87" s="459"/>
      <c r="D87" s="459"/>
      <c r="E87" s="459"/>
      <c r="F87" s="459"/>
      <c r="G87" s="459"/>
      <c r="H87" s="459"/>
      <c r="I87" s="459"/>
      <c r="J87" s="459"/>
    </row>
    <row r="88" spans="1:10" ht="15">
      <c r="A88" s="459" t="s">
        <v>301</v>
      </c>
      <c r="B88" s="459"/>
      <c r="C88" s="459"/>
      <c r="D88" s="459"/>
      <c r="E88" s="459"/>
      <c r="F88" s="459"/>
      <c r="G88" s="459"/>
      <c r="H88" s="459"/>
      <c r="I88" s="459"/>
      <c r="J88" s="459"/>
    </row>
    <row r="89" spans="1:10" ht="1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5">
      <c r="A90" s="433" t="s">
        <v>375</v>
      </c>
      <c r="B90" s="433"/>
      <c r="C90" s="433"/>
      <c r="D90" s="433"/>
      <c r="E90" s="433"/>
      <c r="F90" s="433"/>
      <c r="G90" s="433"/>
      <c r="H90" s="433"/>
      <c r="I90" s="433"/>
      <c r="J90" s="433"/>
    </row>
    <row r="91" spans="1:10" ht="15">
      <c r="A91" s="433" t="s">
        <v>261</v>
      </c>
      <c r="B91" s="433"/>
      <c r="C91" s="433"/>
      <c r="D91" s="433"/>
      <c r="E91" s="433"/>
      <c r="F91" s="433"/>
      <c r="G91" s="433"/>
      <c r="H91" s="433"/>
      <c r="I91" s="433"/>
      <c r="J91" s="433"/>
    </row>
    <row r="92" spans="1:10" ht="15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">
      <c r="A93" s="66" t="s">
        <v>212</v>
      </c>
      <c r="B93" s="66"/>
      <c r="C93" s="66"/>
      <c r="D93" s="451">
        <v>800</v>
      </c>
      <c r="E93" s="451"/>
      <c r="F93" s="451"/>
      <c r="G93" s="451"/>
      <c r="H93" s="451"/>
      <c r="I93" s="451"/>
      <c r="J93" s="451"/>
    </row>
    <row r="94" spans="1:10" ht="15">
      <c r="A94" s="66"/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5">
      <c r="A95" s="66" t="s">
        <v>213</v>
      </c>
      <c r="B95" s="66"/>
      <c r="C95" s="66"/>
      <c r="D95" s="66"/>
      <c r="E95" s="66"/>
      <c r="F95" s="451" t="s">
        <v>360</v>
      </c>
      <c r="G95" s="451"/>
      <c r="H95" s="451"/>
      <c r="I95" s="451"/>
      <c r="J95" s="451"/>
    </row>
    <row r="96" spans="1:10" ht="15">
      <c r="A96" s="66"/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45" customHeight="1">
      <c r="A97" s="64" t="s">
        <v>298</v>
      </c>
      <c r="B97" s="447" t="s">
        <v>232</v>
      </c>
      <c r="C97" s="448"/>
      <c r="D97" s="449"/>
      <c r="E97" s="426" t="s">
        <v>287</v>
      </c>
      <c r="F97" s="426"/>
      <c r="G97" s="64" t="s">
        <v>374</v>
      </c>
      <c r="H97" s="426" t="s">
        <v>286</v>
      </c>
      <c r="I97" s="426"/>
      <c r="J97" s="426"/>
    </row>
    <row r="98" spans="1:10" ht="15">
      <c r="A98" s="103" t="s">
        <v>218</v>
      </c>
      <c r="B98" s="431" t="s">
        <v>219</v>
      </c>
      <c r="C98" s="444"/>
      <c r="D98" s="432"/>
      <c r="E98" s="429">
        <v>3</v>
      </c>
      <c r="F98" s="429"/>
      <c r="G98" s="103">
        <v>4</v>
      </c>
      <c r="H98" s="429">
        <v>5</v>
      </c>
      <c r="I98" s="429"/>
      <c r="J98" s="429"/>
    </row>
    <row r="99" spans="1:10" ht="15">
      <c r="A99" s="105">
        <v>1</v>
      </c>
      <c r="B99" s="461" t="s">
        <v>369</v>
      </c>
      <c r="C99" s="462"/>
      <c r="D99" s="463"/>
      <c r="E99" s="430">
        <v>22050000</v>
      </c>
      <c r="F99" s="430"/>
      <c r="G99" s="112">
        <v>0.022</v>
      </c>
      <c r="H99" s="430">
        <v>485100</v>
      </c>
      <c r="I99" s="430"/>
      <c r="J99" s="430"/>
    </row>
    <row r="100" spans="1:10" ht="15">
      <c r="A100" s="103">
        <v>2</v>
      </c>
      <c r="B100" s="461" t="s">
        <v>370</v>
      </c>
      <c r="C100" s="462"/>
      <c r="D100" s="463"/>
      <c r="E100" s="430">
        <v>3272733.33</v>
      </c>
      <c r="F100" s="430"/>
      <c r="G100" s="112">
        <v>0.015</v>
      </c>
      <c r="H100" s="430">
        <v>49091</v>
      </c>
      <c r="I100" s="430"/>
      <c r="J100" s="430"/>
    </row>
    <row r="101" spans="1:10" ht="15">
      <c r="A101" s="103">
        <v>3</v>
      </c>
      <c r="B101" s="461" t="s">
        <v>371</v>
      </c>
      <c r="C101" s="462"/>
      <c r="D101" s="463"/>
      <c r="E101" s="430">
        <v>124</v>
      </c>
      <c r="F101" s="430"/>
      <c r="G101" s="102">
        <v>45</v>
      </c>
      <c r="H101" s="430">
        <v>0</v>
      </c>
      <c r="I101" s="430"/>
      <c r="J101" s="430"/>
    </row>
    <row r="102" spans="1:10" ht="15">
      <c r="A102" s="103">
        <v>4</v>
      </c>
      <c r="B102" s="461" t="s">
        <v>372</v>
      </c>
      <c r="C102" s="462"/>
      <c r="D102" s="463"/>
      <c r="E102" s="430">
        <v>3</v>
      </c>
      <c r="F102" s="430"/>
      <c r="G102" s="102">
        <v>343</v>
      </c>
      <c r="H102" s="430">
        <v>50000</v>
      </c>
      <c r="I102" s="430"/>
      <c r="J102" s="430"/>
    </row>
    <row r="103" spans="1:10" ht="15">
      <c r="A103" s="103">
        <v>5</v>
      </c>
      <c r="B103" s="461" t="s">
        <v>373</v>
      </c>
      <c r="C103" s="462"/>
      <c r="D103" s="463"/>
      <c r="E103" s="430">
        <v>1</v>
      </c>
      <c r="F103" s="430"/>
      <c r="G103" s="102">
        <v>554.51</v>
      </c>
      <c r="H103" s="430">
        <v>50000</v>
      </c>
      <c r="I103" s="430"/>
      <c r="J103" s="430"/>
    </row>
    <row r="104" spans="1:10" s="130" customFormat="1" ht="15">
      <c r="A104" s="128"/>
      <c r="B104" s="452" t="s">
        <v>228</v>
      </c>
      <c r="C104" s="464"/>
      <c r="D104" s="453"/>
      <c r="E104" s="422"/>
      <c r="F104" s="422"/>
      <c r="G104" s="128" t="s">
        <v>229</v>
      </c>
      <c r="H104" s="465">
        <f>SUM(H99:J103)</f>
        <v>634191</v>
      </c>
      <c r="I104" s="465"/>
      <c r="J104" s="465"/>
    </row>
    <row r="105" spans="1:10" ht="15">
      <c r="A105" s="66"/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0" ht="15">
      <c r="A106" s="433" t="s">
        <v>376</v>
      </c>
      <c r="B106" s="433"/>
      <c r="C106" s="433"/>
      <c r="D106" s="433"/>
      <c r="E106" s="433"/>
      <c r="F106" s="433"/>
      <c r="G106" s="433"/>
      <c r="H106" s="433"/>
      <c r="I106" s="433"/>
      <c r="J106" s="433"/>
    </row>
    <row r="107" spans="1:10" ht="15">
      <c r="A107" s="66"/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1:10" ht="15">
      <c r="A108" s="66" t="s">
        <v>212</v>
      </c>
      <c r="B108" s="66"/>
      <c r="C108" s="66"/>
      <c r="D108" s="451">
        <v>244</v>
      </c>
      <c r="E108" s="451"/>
      <c r="F108" s="451"/>
      <c r="G108" s="451"/>
      <c r="H108" s="451"/>
      <c r="I108" s="451"/>
      <c r="J108" s="451"/>
    </row>
    <row r="109" spans="1:10" ht="15">
      <c r="A109" s="66"/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1:10" ht="15">
      <c r="A110" s="66" t="s">
        <v>213</v>
      </c>
      <c r="B110" s="66"/>
      <c r="C110" s="66"/>
      <c r="D110" s="66"/>
      <c r="E110" s="66"/>
      <c r="F110" s="451" t="s">
        <v>360</v>
      </c>
      <c r="G110" s="451"/>
      <c r="H110" s="451"/>
      <c r="I110" s="451"/>
      <c r="J110" s="451"/>
    </row>
    <row r="111" spans="1:10" ht="15">
      <c r="A111" s="66"/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5">
      <c r="A112" s="433" t="s">
        <v>377</v>
      </c>
      <c r="B112" s="433"/>
      <c r="C112" s="433"/>
      <c r="D112" s="433"/>
      <c r="E112" s="433"/>
      <c r="F112" s="433"/>
      <c r="G112" s="433"/>
      <c r="H112" s="433"/>
      <c r="I112" s="433"/>
      <c r="J112" s="433"/>
    </row>
    <row r="113" spans="1:10" ht="15">
      <c r="A113" s="66"/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1:10" ht="47.25" customHeight="1">
      <c r="A114" s="64" t="s">
        <v>298</v>
      </c>
      <c r="B114" s="426" t="s">
        <v>232</v>
      </c>
      <c r="C114" s="426"/>
      <c r="D114" s="426"/>
      <c r="E114" s="64" t="s">
        <v>262</v>
      </c>
      <c r="F114" s="64" t="s">
        <v>263</v>
      </c>
      <c r="G114" s="426" t="s">
        <v>288</v>
      </c>
      <c r="H114" s="426"/>
      <c r="I114" s="426" t="s">
        <v>276</v>
      </c>
      <c r="J114" s="426"/>
    </row>
    <row r="115" spans="1:10" ht="15">
      <c r="A115" s="64" t="s">
        <v>218</v>
      </c>
      <c r="B115" s="426" t="s">
        <v>219</v>
      </c>
      <c r="C115" s="426"/>
      <c r="D115" s="426"/>
      <c r="E115" s="64">
        <v>3</v>
      </c>
      <c r="F115" s="64">
        <v>4</v>
      </c>
      <c r="G115" s="426">
        <v>5</v>
      </c>
      <c r="H115" s="426"/>
      <c r="I115" s="426">
        <v>6</v>
      </c>
      <c r="J115" s="426"/>
    </row>
    <row r="116" spans="1:10" ht="15">
      <c r="A116" s="64">
        <v>1</v>
      </c>
      <c r="B116" s="427" t="s">
        <v>378</v>
      </c>
      <c r="C116" s="436"/>
      <c r="D116" s="428"/>
      <c r="E116" s="64">
        <v>4</v>
      </c>
      <c r="F116" s="64">
        <v>12</v>
      </c>
      <c r="G116" s="418">
        <v>1250</v>
      </c>
      <c r="H116" s="418"/>
      <c r="I116" s="418">
        <f>E116*F116*G116</f>
        <v>60000</v>
      </c>
      <c r="J116" s="418"/>
    </row>
    <row r="117" spans="1:10" ht="15">
      <c r="A117" s="64">
        <v>2</v>
      </c>
      <c r="B117" s="427" t="s">
        <v>379</v>
      </c>
      <c r="C117" s="436"/>
      <c r="D117" s="428"/>
      <c r="E117" s="64">
        <v>1</v>
      </c>
      <c r="F117" s="64">
        <v>12</v>
      </c>
      <c r="G117" s="418">
        <v>7148</v>
      </c>
      <c r="H117" s="418"/>
      <c r="I117" s="418">
        <f>E117*F117*G117</f>
        <v>85776</v>
      </c>
      <c r="J117" s="418"/>
    </row>
    <row r="118" spans="1:10" ht="15">
      <c r="A118" s="64">
        <v>3</v>
      </c>
      <c r="B118" s="427" t="s">
        <v>380</v>
      </c>
      <c r="C118" s="436"/>
      <c r="D118" s="428"/>
      <c r="E118" s="64">
        <v>4</v>
      </c>
      <c r="F118" s="64">
        <v>12</v>
      </c>
      <c r="G118" s="418">
        <v>88</v>
      </c>
      <c r="H118" s="418"/>
      <c r="I118" s="418">
        <f>E118*F118*G118</f>
        <v>4224</v>
      </c>
      <c r="J118" s="418"/>
    </row>
    <row r="119" spans="1:10" s="130" customFormat="1" ht="15">
      <c r="A119" s="133"/>
      <c r="B119" s="420" t="s">
        <v>228</v>
      </c>
      <c r="C119" s="420"/>
      <c r="D119" s="420"/>
      <c r="E119" s="133" t="s">
        <v>229</v>
      </c>
      <c r="F119" s="133" t="s">
        <v>229</v>
      </c>
      <c r="G119" s="420" t="s">
        <v>229</v>
      </c>
      <c r="H119" s="420"/>
      <c r="I119" s="421">
        <f>SUM(I116:J118)</f>
        <v>150000</v>
      </c>
      <c r="J119" s="421"/>
    </row>
    <row r="120" spans="1:10" ht="15">
      <c r="A120" s="66"/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1:10" ht="15">
      <c r="A121" s="433" t="s">
        <v>388</v>
      </c>
      <c r="B121" s="433"/>
      <c r="C121" s="433"/>
      <c r="D121" s="433"/>
      <c r="E121" s="433"/>
      <c r="F121" s="433"/>
      <c r="G121" s="433"/>
      <c r="H121" s="433"/>
      <c r="I121" s="433"/>
      <c r="J121" s="433"/>
    </row>
    <row r="122" spans="1:10" ht="15">
      <c r="A122" s="66"/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1:10" ht="45" customHeight="1">
      <c r="A123" s="64" t="s">
        <v>298</v>
      </c>
      <c r="B123" s="426" t="s">
        <v>232</v>
      </c>
      <c r="C123" s="426"/>
      <c r="D123" s="426" t="s">
        <v>264</v>
      </c>
      <c r="E123" s="426"/>
      <c r="F123" s="426" t="s">
        <v>265</v>
      </c>
      <c r="G123" s="426"/>
      <c r="H123" s="426" t="s">
        <v>289</v>
      </c>
      <c r="I123" s="426"/>
      <c r="J123" s="426"/>
    </row>
    <row r="124" spans="1:10" ht="15">
      <c r="A124" s="64" t="s">
        <v>218</v>
      </c>
      <c r="B124" s="426" t="s">
        <v>219</v>
      </c>
      <c r="C124" s="426"/>
      <c r="D124" s="426">
        <v>3</v>
      </c>
      <c r="E124" s="426"/>
      <c r="F124" s="426">
        <v>4</v>
      </c>
      <c r="G124" s="426"/>
      <c r="H124" s="426">
        <v>5</v>
      </c>
      <c r="I124" s="426"/>
      <c r="J124" s="426"/>
    </row>
    <row r="125" spans="1:10" ht="15">
      <c r="A125" s="64"/>
      <c r="B125" s="427" t="s">
        <v>381</v>
      </c>
      <c r="C125" s="428"/>
      <c r="D125" s="426">
        <v>5</v>
      </c>
      <c r="E125" s="426"/>
      <c r="F125" s="418">
        <v>20000</v>
      </c>
      <c r="G125" s="418"/>
      <c r="H125" s="418">
        <f>D125*F125</f>
        <v>100000</v>
      </c>
      <c r="I125" s="418"/>
      <c r="J125" s="418"/>
    </row>
    <row r="126" spans="1:10" s="130" customFormat="1" ht="15">
      <c r="A126" s="133"/>
      <c r="B126" s="420" t="s">
        <v>228</v>
      </c>
      <c r="C126" s="420"/>
      <c r="D126" s="420" t="s">
        <v>382</v>
      </c>
      <c r="E126" s="420"/>
      <c r="F126" s="421" t="s">
        <v>382</v>
      </c>
      <c r="G126" s="421"/>
      <c r="H126" s="421">
        <f>SUM(H125:J125)</f>
        <v>100000</v>
      </c>
      <c r="I126" s="421"/>
      <c r="J126" s="421"/>
    </row>
    <row r="127" spans="1:10" ht="15">
      <c r="A127" s="66"/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1:10" ht="15">
      <c r="A128" s="433" t="s">
        <v>389</v>
      </c>
      <c r="B128" s="433"/>
      <c r="C128" s="433"/>
      <c r="D128" s="433"/>
      <c r="E128" s="433"/>
      <c r="F128" s="433"/>
      <c r="G128" s="433"/>
      <c r="H128" s="433"/>
      <c r="I128" s="433"/>
      <c r="J128" s="433"/>
    </row>
    <row r="129" spans="1:10" ht="15">
      <c r="A129" s="66"/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1:10" ht="45" customHeight="1">
      <c r="A130" s="64" t="s">
        <v>298</v>
      </c>
      <c r="B130" s="426" t="s">
        <v>20</v>
      </c>
      <c r="C130" s="426"/>
      <c r="D130" s="426" t="s">
        <v>266</v>
      </c>
      <c r="E130" s="426"/>
      <c r="F130" s="426" t="s">
        <v>267</v>
      </c>
      <c r="G130" s="426"/>
      <c r="H130" s="64" t="s">
        <v>291</v>
      </c>
      <c r="I130" s="426" t="s">
        <v>290</v>
      </c>
      <c r="J130" s="426"/>
    </row>
    <row r="131" spans="1:10" ht="15">
      <c r="A131" s="64" t="s">
        <v>218</v>
      </c>
      <c r="B131" s="426" t="s">
        <v>219</v>
      </c>
      <c r="C131" s="426"/>
      <c r="D131" s="426">
        <v>3</v>
      </c>
      <c r="E131" s="426"/>
      <c r="F131" s="426">
        <v>4</v>
      </c>
      <c r="G131" s="426"/>
      <c r="H131" s="64">
        <v>5</v>
      </c>
      <c r="I131" s="426">
        <v>6</v>
      </c>
      <c r="J131" s="426"/>
    </row>
    <row r="132" spans="1:10" ht="15">
      <c r="A132" s="64">
        <v>1</v>
      </c>
      <c r="B132" s="425" t="s">
        <v>383</v>
      </c>
      <c r="C132" s="425"/>
      <c r="D132" s="418">
        <v>92573</v>
      </c>
      <c r="E132" s="418"/>
      <c r="F132" s="418">
        <f>I132/D132</f>
        <v>5.569993410605684</v>
      </c>
      <c r="G132" s="418"/>
      <c r="H132" s="64"/>
      <c r="I132" s="418">
        <v>515631</v>
      </c>
      <c r="J132" s="418"/>
    </row>
    <row r="133" spans="1:10" ht="15">
      <c r="A133" s="64">
        <v>2</v>
      </c>
      <c r="B133" s="425" t="s">
        <v>384</v>
      </c>
      <c r="C133" s="425"/>
      <c r="D133" s="418">
        <v>382</v>
      </c>
      <c r="E133" s="418"/>
      <c r="F133" s="418">
        <f>I133/D133</f>
        <v>8493.952879581151</v>
      </c>
      <c r="G133" s="418"/>
      <c r="H133" s="64"/>
      <c r="I133" s="418">
        <v>3244690</v>
      </c>
      <c r="J133" s="418"/>
    </row>
    <row r="134" spans="1:10" ht="15">
      <c r="A134" s="64">
        <v>3</v>
      </c>
      <c r="B134" s="425" t="s">
        <v>385</v>
      </c>
      <c r="C134" s="425"/>
      <c r="D134" s="418">
        <v>403.14</v>
      </c>
      <c r="E134" s="418"/>
      <c r="F134" s="418">
        <f>I134/D134</f>
        <v>501.3990177109689</v>
      </c>
      <c r="G134" s="418"/>
      <c r="H134" s="64"/>
      <c r="I134" s="418">
        <v>202134</v>
      </c>
      <c r="J134" s="418"/>
    </row>
    <row r="135" spans="1:10" ht="15">
      <c r="A135" s="64">
        <v>4</v>
      </c>
      <c r="B135" s="425" t="s">
        <v>386</v>
      </c>
      <c r="C135" s="425"/>
      <c r="D135" s="426">
        <v>622.29</v>
      </c>
      <c r="E135" s="426"/>
      <c r="F135" s="418">
        <f>I135/D135</f>
        <v>50.960163267929744</v>
      </c>
      <c r="G135" s="418"/>
      <c r="H135" s="64"/>
      <c r="I135" s="418">
        <v>31712</v>
      </c>
      <c r="J135" s="418"/>
    </row>
    <row r="136" spans="1:10" ht="15">
      <c r="A136" s="64">
        <v>5</v>
      </c>
      <c r="B136" s="425" t="s">
        <v>387</v>
      </c>
      <c r="C136" s="425"/>
      <c r="D136" s="426">
        <v>907.75</v>
      </c>
      <c r="E136" s="426"/>
      <c r="F136" s="418">
        <f>I136/D136</f>
        <v>69.49490498485265</v>
      </c>
      <c r="G136" s="418"/>
      <c r="H136" s="64"/>
      <c r="I136" s="418">
        <v>63084</v>
      </c>
      <c r="J136" s="418"/>
    </row>
    <row r="137" spans="1:10" s="130" customFormat="1" ht="15">
      <c r="A137" s="133"/>
      <c r="B137" s="420" t="s">
        <v>228</v>
      </c>
      <c r="C137" s="420"/>
      <c r="D137" s="420" t="s">
        <v>229</v>
      </c>
      <c r="E137" s="420"/>
      <c r="F137" s="420" t="s">
        <v>229</v>
      </c>
      <c r="G137" s="420"/>
      <c r="H137" s="133" t="s">
        <v>229</v>
      </c>
      <c r="I137" s="421">
        <f>SUM(I132:J136)</f>
        <v>4057251</v>
      </c>
      <c r="J137" s="421"/>
    </row>
    <row r="138" spans="1:10" ht="15">
      <c r="A138" s="66"/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1:10" ht="15">
      <c r="A139" s="433" t="s">
        <v>390</v>
      </c>
      <c r="B139" s="433"/>
      <c r="C139" s="433"/>
      <c r="D139" s="433"/>
      <c r="E139" s="433"/>
      <c r="F139" s="433"/>
      <c r="G139" s="433"/>
      <c r="H139" s="433"/>
      <c r="I139" s="433"/>
      <c r="J139" s="433"/>
    </row>
    <row r="140" spans="1:10" ht="15">
      <c r="A140" s="66"/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1:10" ht="45" customHeight="1">
      <c r="A141" s="64" t="s">
        <v>298</v>
      </c>
      <c r="B141" s="426" t="s">
        <v>20</v>
      </c>
      <c r="C141" s="426"/>
      <c r="D141" s="426" t="s">
        <v>268</v>
      </c>
      <c r="E141" s="426"/>
      <c r="F141" s="426" t="s">
        <v>269</v>
      </c>
      <c r="G141" s="426"/>
      <c r="H141" s="426" t="s">
        <v>292</v>
      </c>
      <c r="I141" s="426"/>
      <c r="J141" s="426"/>
    </row>
    <row r="142" spans="1:10" ht="15">
      <c r="A142" s="64" t="s">
        <v>218</v>
      </c>
      <c r="B142" s="426" t="s">
        <v>219</v>
      </c>
      <c r="C142" s="426"/>
      <c r="D142" s="426">
        <v>3</v>
      </c>
      <c r="E142" s="426"/>
      <c r="F142" s="426">
        <v>4</v>
      </c>
      <c r="G142" s="426"/>
      <c r="H142" s="426">
        <v>5</v>
      </c>
      <c r="I142" s="426"/>
      <c r="J142" s="426"/>
    </row>
    <row r="143" spans="1:10" ht="15">
      <c r="A143" s="64"/>
      <c r="B143" s="426"/>
      <c r="C143" s="426"/>
      <c r="D143" s="426"/>
      <c r="E143" s="426"/>
      <c r="F143" s="426"/>
      <c r="G143" s="426"/>
      <c r="H143" s="426"/>
      <c r="I143" s="426"/>
      <c r="J143" s="426"/>
    </row>
    <row r="144" spans="1:10" ht="15">
      <c r="A144" s="64"/>
      <c r="B144" s="426"/>
      <c r="C144" s="426"/>
      <c r="D144" s="426"/>
      <c r="E144" s="426"/>
      <c r="F144" s="426"/>
      <c r="G144" s="426"/>
      <c r="H144" s="426"/>
      <c r="I144" s="426"/>
      <c r="J144" s="426"/>
    </row>
    <row r="145" spans="1:10" s="130" customFormat="1" ht="15">
      <c r="A145" s="133"/>
      <c r="B145" s="420" t="s">
        <v>228</v>
      </c>
      <c r="C145" s="420"/>
      <c r="D145" s="420" t="s">
        <v>229</v>
      </c>
      <c r="E145" s="420"/>
      <c r="F145" s="420" t="s">
        <v>229</v>
      </c>
      <c r="G145" s="420"/>
      <c r="H145" s="420"/>
      <c r="I145" s="420"/>
      <c r="J145" s="420"/>
    </row>
    <row r="146" spans="1:10" ht="15">
      <c r="A146" s="66"/>
      <c r="B146" s="66"/>
      <c r="C146" s="66"/>
      <c r="D146" s="66"/>
      <c r="E146" s="66"/>
      <c r="F146" s="66"/>
      <c r="G146" s="66"/>
      <c r="H146" s="466"/>
      <c r="I146" s="466"/>
      <c r="J146" s="466"/>
    </row>
    <row r="147" spans="1:10" ht="15">
      <c r="A147" s="433" t="s">
        <v>391</v>
      </c>
      <c r="B147" s="433"/>
      <c r="C147" s="433"/>
      <c r="D147" s="433"/>
      <c r="E147" s="433"/>
      <c r="F147" s="433"/>
      <c r="G147" s="433"/>
      <c r="H147" s="433"/>
      <c r="I147" s="433"/>
      <c r="J147" s="433"/>
    </row>
    <row r="148" spans="1:10" ht="15">
      <c r="A148" s="433" t="s">
        <v>270</v>
      </c>
      <c r="B148" s="433"/>
      <c r="C148" s="433"/>
      <c r="D148" s="433"/>
      <c r="E148" s="433"/>
      <c r="F148" s="433"/>
      <c r="G148" s="433"/>
      <c r="H148" s="433"/>
      <c r="I148" s="433"/>
      <c r="J148" s="433"/>
    </row>
    <row r="149" spans="1:10" ht="15">
      <c r="A149" s="66"/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1:10" ht="45" customHeight="1">
      <c r="A150" s="64" t="s">
        <v>298</v>
      </c>
      <c r="B150" s="426" t="s">
        <v>232</v>
      </c>
      <c r="C150" s="426"/>
      <c r="D150" s="426"/>
      <c r="E150" s="426" t="s">
        <v>271</v>
      </c>
      <c r="F150" s="426"/>
      <c r="G150" s="64" t="s">
        <v>293</v>
      </c>
      <c r="H150" s="426" t="s">
        <v>294</v>
      </c>
      <c r="I150" s="426"/>
      <c r="J150" s="426"/>
    </row>
    <row r="151" spans="1:10" ht="15">
      <c r="A151" s="64" t="s">
        <v>218</v>
      </c>
      <c r="B151" s="426" t="s">
        <v>219</v>
      </c>
      <c r="C151" s="426"/>
      <c r="D151" s="426"/>
      <c r="E151" s="426">
        <v>3</v>
      </c>
      <c r="F151" s="426"/>
      <c r="G151" s="64">
        <v>4</v>
      </c>
      <c r="H151" s="426">
        <v>5</v>
      </c>
      <c r="I151" s="426"/>
      <c r="J151" s="426"/>
    </row>
    <row r="152" spans="1:10" ht="15">
      <c r="A152" s="64">
        <v>1</v>
      </c>
      <c r="B152" s="425" t="s">
        <v>392</v>
      </c>
      <c r="C152" s="425"/>
      <c r="D152" s="425"/>
      <c r="E152" s="426" t="s">
        <v>393</v>
      </c>
      <c r="F152" s="426"/>
      <c r="G152" s="64">
        <v>50</v>
      </c>
      <c r="H152" s="418">
        <v>170000</v>
      </c>
      <c r="I152" s="418"/>
      <c r="J152" s="418"/>
    </row>
    <row r="153" spans="1:10" ht="15">
      <c r="A153" s="64">
        <v>2</v>
      </c>
      <c r="B153" s="425" t="s">
        <v>394</v>
      </c>
      <c r="C153" s="425"/>
      <c r="D153" s="425"/>
      <c r="E153" s="426" t="s">
        <v>393</v>
      </c>
      <c r="F153" s="426"/>
      <c r="G153" s="64">
        <v>2</v>
      </c>
      <c r="H153" s="418">
        <v>89000</v>
      </c>
      <c r="I153" s="418"/>
      <c r="J153" s="418"/>
    </row>
    <row r="154" spans="1:10" ht="15">
      <c r="A154" s="64">
        <v>3</v>
      </c>
      <c r="B154" s="425" t="s">
        <v>395</v>
      </c>
      <c r="C154" s="425"/>
      <c r="D154" s="425"/>
      <c r="E154" s="426" t="s">
        <v>393</v>
      </c>
      <c r="F154" s="426"/>
      <c r="G154" s="64">
        <v>5</v>
      </c>
      <c r="H154" s="418">
        <v>60000</v>
      </c>
      <c r="I154" s="418"/>
      <c r="J154" s="418"/>
    </row>
    <row r="155" spans="1:10" ht="15">
      <c r="A155" s="64">
        <v>4</v>
      </c>
      <c r="B155" s="425" t="s">
        <v>446</v>
      </c>
      <c r="C155" s="425"/>
      <c r="D155" s="425"/>
      <c r="E155" s="426" t="s">
        <v>393</v>
      </c>
      <c r="F155" s="426"/>
      <c r="G155" s="64">
        <v>2</v>
      </c>
      <c r="H155" s="418">
        <v>100000</v>
      </c>
      <c r="I155" s="418"/>
      <c r="J155" s="418"/>
    </row>
    <row r="156" spans="1:10" ht="15">
      <c r="A156" s="64">
        <v>5</v>
      </c>
      <c r="B156" s="425" t="s">
        <v>396</v>
      </c>
      <c r="C156" s="425"/>
      <c r="D156" s="425"/>
      <c r="E156" s="426" t="s">
        <v>393</v>
      </c>
      <c r="F156" s="426"/>
      <c r="G156" s="64">
        <v>1</v>
      </c>
      <c r="H156" s="418">
        <v>20000</v>
      </c>
      <c r="I156" s="418"/>
      <c r="J156" s="418"/>
    </row>
    <row r="157" spans="1:10" ht="15">
      <c r="A157" s="64">
        <v>6</v>
      </c>
      <c r="B157" s="425" t="s">
        <v>397</v>
      </c>
      <c r="C157" s="425"/>
      <c r="D157" s="425"/>
      <c r="E157" s="426" t="s">
        <v>393</v>
      </c>
      <c r="F157" s="426"/>
      <c r="G157" s="64">
        <v>1</v>
      </c>
      <c r="H157" s="418">
        <v>110000</v>
      </c>
      <c r="I157" s="418"/>
      <c r="J157" s="418"/>
    </row>
    <row r="158" spans="1:10" ht="15">
      <c r="A158" s="64">
        <v>7</v>
      </c>
      <c r="B158" s="425" t="s">
        <v>398</v>
      </c>
      <c r="C158" s="425"/>
      <c r="D158" s="425"/>
      <c r="E158" s="426" t="s">
        <v>393</v>
      </c>
      <c r="F158" s="426"/>
      <c r="G158" s="64">
        <v>2</v>
      </c>
      <c r="H158" s="418">
        <v>56000</v>
      </c>
      <c r="I158" s="418"/>
      <c r="J158" s="418"/>
    </row>
    <row r="159" spans="1:10" ht="15">
      <c r="A159" s="64">
        <v>8</v>
      </c>
      <c r="B159" s="425" t="s">
        <v>399</v>
      </c>
      <c r="C159" s="425"/>
      <c r="D159" s="425"/>
      <c r="E159" s="426" t="s">
        <v>393</v>
      </c>
      <c r="F159" s="426"/>
      <c r="G159" s="64">
        <v>1</v>
      </c>
      <c r="H159" s="418">
        <v>120000</v>
      </c>
      <c r="I159" s="418"/>
      <c r="J159" s="418"/>
    </row>
    <row r="160" spans="1:10" ht="15">
      <c r="A160" s="64">
        <v>9</v>
      </c>
      <c r="B160" s="425" t="s">
        <v>400</v>
      </c>
      <c r="C160" s="425"/>
      <c r="D160" s="425"/>
      <c r="E160" s="426" t="s">
        <v>393</v>
      </c>
      <c r="F160" s="426"/>
      <c r="G160" s="64">
        <v>1</v>
      </c>
      <c r="H160" s="418">
        <v>60000</v>
      </c>
      <c r="I160" s="418"/>
      <c r="J160" s="418"/>
    </row>
    <row r="161" spans="1:10" ht="15">
      <c r="A161" s="64">
        <v>10</v>
      </c>
      <c r="B161" s="425" t="s">
        <v>401</v>
      </c>
      <c r="C161" s="425"/>
      <c r="D161" s="425"/>
      <c r="E161" s="426" t="s">
        <v>393</v>
      </c>
      <c r="F161" s="426"/>
      <c r="G161" s="64">
        <v>1</v>
      </c>
      <c r="H161" s="418">
        <v>20000</v>
      </c>
      <c r="I161" s="418"/>
      <c r="J161" s="418"/>
    </row>
    <row r="162" spans="1:10" ht="15">
      <c r="A162" s="64">
        <v>11</v>
      </c>
      <c r="B162" s="425" t="s">
        <v>402</v>
      </c>
      <c r="C162" s="425"/>
      <c r="D162" s="425"/>
      <c r="E162" s="426" t="s">
        <v>393</v>
      </c>
      <c r="F162" s="426"/>
      <c r="G162" s="64">
        <v>1</v>
      </c>
      <c r="H162" s="418">
        <v>50000</v>
      </c>
      <c r="I162" s="418"/>
      <c r="J162" s="418"/>
    </row>
    <row r="163" spans="1:10" ht="15">
      <c r="A163" s="64">
        <v>12</v>
      </c>
      <c r="B163" s="425" t="s">
        <v>471</v>
      </c>
      <c r="C163" s="425"/>
      <c r="D163" s="425"/>
      <c r="E163" s="426" t="s">
        <v>393</v>
      </c>
      <c r="F163" s="426"/>
      <c r="G163" s="64">
        <v>1</v>
      </c>
      <c r="H163" s="418">
        <v>475000</v>
      </c>
      <c r="I163" s="418"/>
      <c r="J163" s="418"/>
    </row>
    <row r="164" spans="1:10" ht="15">
      <c r="A164" s="64">
        <v>13</v>
      </c>
      <c r="B164" s="425" t="s">
        <v>403</v>
      </c>
      <c r="C164" s="425"/>
      <c r="D164" s="425"/>
      <c r="E164" s="426" t="s">
        <v>393</v>
      </c>
      <c r="F164" s="426"/>
      <c r="G164" s="64">
        <v>4</v>
      </c>
      <c r="H164" s="418">
        <v>150000</v>
      </c>
      <c r="I164" s="418"/>
      <c r="J164" s="418"/>
    </row>
    <row r="165" spans="1:10" ht="15">
      <c r="A165" s="64">
        <v>14</v>
      </c>
      <c r="B165" s="425" t="s">
        <v>404</v>
      </c>
      <c r="C165" s="425"/>
      <c r="D165" s="425"/>
      <c r="E165" s="426" t="s">
        <v>393</v>
      </c>
      <c r="F165" s="426"/>
      <c r="G165" s="64">
        <v>1</v>
      </c>
      <c r="H165" s="418">
        <v>20000</v>
      </c>
      <c r="I165" s="418"/>
      <c r="J165" s="418"/>
    </row>
    <row r="166" spans="1:10" ht="14.25">
      <c r="A166" s="133"/>
      <c r="B166" s="420" t="s">
        <v>228</v>
      </c>
      <c r="C166" s="420"/>
      <c r="D166" s="420"/>
      <c r="E166" s="420" t="s">
        <v>229</v>
      </c>
      <c r="F166" s="420"/>
      <c r="G166" s="133" t="s">
        <v>229</v>
      </c>
      <c r="H166" s="421">
        <f>SUM(H152:J165)</f>
        <v>1500000</v>
      </c>
      <c r="I166" s="420"/>
      <c r="J166" s="420"/>
    </row>
    <row r="167" spans="1:10" ht="15">
      <c r="A167" s="64">
        <v>1</v>
      </c>
      <c r="B167" s="427"/>
      <c r="C167" s="436"/>
      <c r="D167" s="428"/>
      <c r="E167" s="426" t="s">
        <v>393</v>
      </c>
      <c r="F167" s="426"/>
      <c r="G167" s="64"/>
      <c r="H167" s="437"/>
      <c r="I167" s="438"/>
      <c r="J167" s="439"/>
    </row>
    <row r="168" spans="1:10" ht="15">
      <c r="A168" s="64"/>
      <c r="B168" s="420" t="s">
        <v>228</v>
      </c>
      <c r="C168" s="420"/>
      <c r="D168" s="420"/>
      <c r="E168" s="420" t="s">
        <v>229</v>
      </c>
      <c r="F168" s="420"/>
      <c r="G168" s="133" t="s">
        <v>229</v>
      </c>
      <c r="H168" s="421">
        <f>H167</f>
        <v>0</v>
      </c>
      <c r="I168" s="420"/>
      <c r="J168" s="420"/>
    </row>
    <row r="169" spans="1:10" s="130" customFormat="1" ht="15">
      <c r="A169" s="133"/>
      <c r="B169" s="420" t="s">
        <v>228</v>
      </c>
      <c r="C169" s="420"/>
      <c r="D169" s="420"/>
      <c r="E169" s="420" t="s">
        <v>229</v>
      </c>
      <c r="F169" s="420"/>
      <c r="G169" s="133" t="s">
        <v>229</v>
      </c>
      <c r="H169" s="421">
        <f>H166+H168</f>
        <v>1500000</v>
      </c>
      <c r="I169" s="420"/>
      <c r="J169" s="420"/>
    </row>
    <row r="170" spans="1:10" ht="15">
      <c r="A170" s="66"/>
      <c r="B170" s="66"/>
      <c r="C170" s="66"/>
      <c r="D170" s="66"/>
      <c r="E170" s="66"/>
      <c r="F170" s="66"/>
      <c r="G170" s="66"/>
      <c r="H170" s="66"/>
      <c r="I170" s="66"/>
      <c r="J170" s="66"/>
    </row>
    <row r="171" spans="1:10" ht="15">
      <c r="A171" s="433" t="s">
        <v>405</v>
      </c>
      <c r="B171" s="433"/>
      <c r="C171" s="433"/>
      <c r="D171" s="433"/>
      <c r="E171" s="433"/>
      <c r="F171" s="433"/>
      <c r="G171" s="433"/>
      <c r="H171" s="433"/>
      <c r="I171" s="433"/>
      <c r="J171" s="433"/>
    </row>
    <row r="172" spans="1:10" ht="15">
      <c r="A172" s="66"/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1:10" ht="30">
      <c r="A173" s="64" t="s">
        <v>298</v>
      </c>
      <c r="B173" s="426" t="s">
        <v>232</v>
      </c>
      <c r="C173" s="426"/>
      <c r="D173" s="426"/>
      <c r="E173" s="426"/>
      <c r="F173" s="426" t="s">
        <v>272</v>
      </c>
      <c r="G173" s="426"/>
      <c r="H173" s="426" t="s">
        <v>273</v>
      </c>
      <c r="I173" s="426"/>
      <c r="J173" s="426"/>
    </row>
    <row r="174" spans="1:10" ht="15">
      <c r="A174" s="64" t="s">
        <v>218</v>
      </c>
      <c r="B174" s="426" t="s">
        <v>219</v>
      </c>
      <c r="C174" s="426"/>
      <c r="D174" s="426"/>
      <c r="E174" s="426"/>
      <c r="F174" s="426">
        <v>3</v>
      </c>
      <c r="G174" s="426"/>
      <c r="H174" s="426">
        <v>4</v>
      </c>
      <c r="I174" s="426"/>
      <c r="J174" s="426"/>
    </row>
    <row r="175" spans="1:10" ht="15">
      <c r="A175" s="64">
        <v>1</v>
      </c>
      <c r="B175" s="427" t="s">
        <v>406</v>
      </c>
      <c r="C175" s="436"/>
      <c r="D175" s="436"/>
      <c r="E175" s="428"/>
      <c r="F175" s="447">
        <v>1</v>
      </c>
      <c r="G175" s="449"/>
      <c r="H175" s="437">
        <v>180000</v>
      </c>
      <c r="I175" s="438"/>
      <c r="J175" s="439"/>
    </row>
    <row r="176" spans="1:10" ht="15">
      <c r="A176" s="64">
        <v>2</v>
      </c>
      <c r="B176" s="427" t="s">
        <v>407</v>
      </c>
      <c r="C176" s="436"/>
      <c r="D176" s="436"/>
      <c r="E176" s="428"/>
      <c r="F176" s="447">
        <v>5</v>
      </c>
      <c r="G176" s="449"/>
      <c r="H176" s="437">
        <v>90000</v>
      </c>
      <c r="I176" s="438"/>
      <c r="J176" s="439"/>
    </row>
    <row r="177" spans="1:10" ht="15">
      <c r="A177" s="64">
        <v>3</v>
      </c>
      <c r="B177" s="427" t="s">
        <v>408</v>
      </c>
      <c r="C177" s="436"/>
      <c r="D177" s="436"/>
      <c r="E177" s="428"/>
      <c r="F177" s="447">
        <v>10</v>
      </c>
      <c r="G177" s="449"/>
      <c r="H177" s="437">
        <v>80000</v>
      </c>
      <c r="I177" s="438"/>
      <c r="J177" s="439"/>
    </row>
    <row r="178" spans="1:10" ht="15">
      <c r="A178" s="64">
        <v>4</v>
      </c>
      <c r="B178" s="425" t="s">
        <v>443</v>
      </c>
      <c r="C178" s="425"/>
      <c r="D178" s="425"/>
      <c r="E178" s="425"/>
      <c r="F178" s="426">
        <v>1</v>
      </c>
      <c r="G178" s="426"/>
      <c r="H178" s="418">
        <f>252453-102453</f>
        <v>150000</v>
      </c>
      <c r="I178" s="418"/>
      <c r="J178" s="418"/>
    </row>
    <row r="179" spans="1:10" ht="15">
      <c r="A179" s="64">
        <v>5</v>
      </c>
      <c r="B179" s="425" t="s">
        <v>409</v>
      </c>
      <c r="C179" s="425"/>
      <c r="D179" s="425"/>
      <c r="E179" s="425"/>
      <c r="F179" s="426">
        <v>10</v>
      </c>
      <c r="G179" s="426"/>
      <c r="H179" s="418">
        <v>50000</v>
      </c>
      <c r="I179" s="418"/>
      <c r="J179" s="418"/>
    </row>
    <row r="180" spans="1:10" s="130" customFormat="1" ht="15">
      <c r="A180" s="133"/>
      <c r="B180" s="420" t="s">
        <v>228</v>
      </c>
      <c r="C180" s="420"/>
      <c r="D180" s="420"/>
      <c r="E180" s="420"/>
      <c r="F180" s="420" t="s">
        <v>229</v>
      </c>
      <c r="G180" s="420"/>
      <c r="H180" s="421">
        <f>SUM(H175:J179)</f>
        <v>550000</v>
      </c>
      <c r="I180" s="421"/>
      <c r="J180" s="421"/>
    </row>
    <row r="181" spans="1:10" ht="15">
      <c r="A181" s="64">
        <v>1</v>
      </c>
      <c r="B181" s="425"/>
      <c r="C181" s="425"/>
      <c r="D181" s="425"/>
      <c r="E181" s="425"/>
      <c r="F181" s="426"/>
      <c r="G181" s="426"/>
      <c r="H181" s="418"/>
      <c r="I181" s="418"/>
      <c r="J181" s="418"/>
    </row>
    <row r="182" spans="1:10" s="130" customFormat="1" ht="15">
      <c r="A182" s="133"/>
      <c r="B182" s="420" t="s">
        <v>228</v>
      </c>
      <c r="C182" s="420"/>
      <c r="D182" s="420"/>
      <c r="E182" s="420"/>
      <c r="F182" s="420" t="s">
        <v>229</v>
      </c>
      <c r="G182" s="420"/>
      <c r="H182" s="421">
        <f>SUM(H181)</f>
        <v>0</v>
      </c>
      <c r="I182" s="421"/>
      <c r="J182" s="421"/>
    </row>
    <row r="183" spans="1:10" s="130" customFormat="1" ht="15">
      <c r="A183" s="133"/>
      <c r="B183" s="420" t="s">
        <v>228</v>
      </c>
      <c r="C183" s="420"/>
      <c r="D183" s="420"/>
      <c r="E183" s="420"/>
      <c r="F183" s="420" t="s">
        <v>229</v>
      </c>
      <c r="G183" s="420"/>
      <c r="H183" s="421">
        <f>H180+H182</f>
        <v>550000</v>
      </c>
      <c r="I183" s="421"/>
      <c r="J183" s="421"/>
    </row>
    <row r="184" spans="1:10" ht="15">
      <c r="A184" s="142"/>
      <c r="B184" s="152"/>
      <c r="C184" s="152"/>
      <c r="D184" s="152"/>
      <c r="E184" s="152"/>
      <c r="F184" s="142"/>
      <c r="G184" s="142"/>
      <c r="H184" s="144"/>
      <c r="I184" s="144"/>
      <c r="J184" s="144"/>
    </row>
    <row r="185" spans="1:10" ht="15">
      <c r="A185" s="433" t="s">
        <v>434</v>
      </c>
      <c r="B185" s="433"/>
      <c r="C185" s="433"/>
      <c r="D185" s="433"/>
      <c r="E185" s="433"/>
      <c r="F185" s="433"/>
      <c r="G185" s="433"/>
      <c r="H185" s="433"/>
      <c r="I185" s="433"/>
      <c r="J185" s="433"/>
    </row>
    <row r="186" spans="1:10" ht="15">
      <c r="A186" s="66"/>
      <c r="B186" s="66"/>
      <c r="C186" s="66"/>
      <c r="D186" s="66"/>
      <c r="E186" s="66"/>
      <c r="F186" s="66"/>
      <c r="G186" s="66"/>
      <c r="H186" s="66"/>
      <c r="I186" s="66"/>
      <c r="J186" s="66"/>
    </row>
    <row r="187" spans="1:10" ht="30">
      <c r="A187" s="135" t="s">
        <v>435</v>
      </c>
      <c r="B187" s="426" t="s">
        <v>232</v>
      </c>
      <c r="C187" s="426"/>
      <c r="D187" s="426"/>
      <c r="E187" s="426"/>
      <c r="F187" s="426" t="s">
        <v>272</v>
      </c>
      <c r="G187" s="426"/>
      <c r="H187" s="426" t="s">
        <v>273</v>
      </c>
      <c r="I187" s="426"/>
      <c r="J187" s="426"/>
    </row>
    <row r="188" spans="1:10" ht="15">
      <c r="A188" s="134"/>
      <c r="B188" s="488"/>
      <c r="C188" s="489"/>
      <c r="D188" s="489"/>
      <c r="E188" s="490"/>
      <c r="F188" s="480"/>
      <c r="G188" s="481"/>
      <c r="H188" s="482"/>
      <c r="I188" s="483"/>
      <c r="J188" s="484"/>
    </row>
    <row r="189" spans="1:10" ht="14.25">
      <c r="A189" s="133"/>
      <c r="B189" s="420" t="s">
        <v>228</v>
      </c>
      <c r="C189" s="420"/>
      <c r="D189" s="420"/>
      <c r="E189" s="420"/>
      <c r="F189" s="420" t="s">
        <v>229</v>
      </c>
      <c r="G189" s="420"/>
      <c r="H189" s="421">
        <f>SUM(H185:J188)</f>
        <v>0</v>
      </c>
      <c r="I189" s="421"/>
      <c r="J189" s="421"/>
    </row>
    <row r="190" spans="1:10" ht="14.25">
      <c r="A190" s="146"/>
      <c r="B190" s="146"/>
      <c r="C190" s="146"/>
      <c r="D190" s="146"/>
      <c r="E190" s="146"/>
      <c r="F190" s="146"/>
      <c r="G190" s="146"/>
      <c r="H190" s="147"/>
      <c r="I190" s="147"/>
      <c r="J190" s="147"/>
    </row>
    <row r="191" spans="1:10" ht="15">
      <c r="A191" s="467" t="s">
        <v>424</v>
      </c>
      <c r="B191" s="467"/>
      <c r="C191" s="467"/>
      <c r="D191" s="467"/>
      <c r="E191" s="467"/>
      <c r="F191" s="467"/>
      <c r="G191" s="467"/>
      <c r="H191" s="467"/>
      <c r="I191" s="467"/>
      <c r="J191" s="467"/>
    </row>
    <row r="192" spans="1:10" ht="15">
      <c r="A192" s="433" t="s">
        <v>274</v>
      </c>
      <c r="B192" s="433"/>
      <c r="C192" s="433"/>
      <c r="D192" s="433"/>
      <c r="E192" s="433"/>
      <c r="F192" s="433"/>
      <c r="G192" s="433"/>
      <c r="H192" s="433"/>
      <c r="I192" s="433"/>
      <c r="J192" s="433"/>
    </row>
    <row r="193" spans="1:10" ht="15">
      <c r="A193" s="66"/>
      <c r="B193" s="66"/>
      <c r="C193" s="66"/>
      <c r="D193" s="66"/>
      <c r="E193" s="66"/>
      <c r="F193" s="66"/>
      <c r="G193" s="66"/>
      <c r="H193" s="66"/>
      <c r="I193" s="66"/>
      <c r="J193" s="66"/>
    </row>
    <row r="194" spans="1:10" ht="35.25" customHeight="1">
      <c r="A194" s="64" t="s">
        <v>298</v>
      </c>
      <c r="B194" s="426" t="s">
        <v>232</v>
      </c>
      <c r="C194" s="426"/>
      <c r="D194" s="426"/>
      <c r="E194" s="426" t="s">
        <v>268</v>
      </c>
      <c r="F194" s="426"/>
      <c r="G194" s="426" t="s">
        <v>295</v>
      </c>
      <c r="H194" s="426"/>
      <c r="I194" s="426" t="s">
        <v>411</v>
      </c>
      <c r="J194" s="426"/>
    </row>
    <row r="195" spans="1:10" s="97" customFormat="1" ht="15">
      <c r="A195" s="65">
        <v>1</v>
      </c>
      <c r="B195" s="426">
        <v>2</v>
      </c>
      <c r="C195" s="426"/>
      <c r="D195" s="426"/>
      <c r="E195" s="426">
        <v>3</v>
      </c>
      <c r="F195" s="426"/>
      <c r="G195" s="434">
        <v>4</v>
      </c>
      <c r="H195" s="434"/>
      <c r="I195" s="434">
        <v>5</v>
      </c>
      <c r="J195" s="434"/>
    </row>
    <row r="196" spans="1:10" s="97" customFormat="1" ht="15">
      <c r="A196" s="65">
        <v>1</v>
      </c>
      <c r="B196" s="427" t="s">
        <v>410</v>
      </c>
      <c r="C196" s="436"/>
      <c r="D196" s="428"/>
      <c r="E196" s="418">
        <v>286</v>
      </c>
      <c r="F196" s="418"/>
      <c r="G196" s="419">
        <v>360</v>
      </c>
      <c r="H196" s="419"/>
      <c r="I196" s="419">
        <v>50000</v>
      </c>
      <c r="J196" s="419"/>
    </row>
    <row r="197" spans="1:10" s="97" customFormat="1" ht="15">
      <c r="A197" s="65">
        <v>2</v>
      </c>
      <c r="B197" s="427" t="s">
        <v>412</v>
      </c>
      <c r="C197" s="436"/>
      <c r="D197" s="428"/>
      <c r="E197" s="418">
        <v>52</v>
      </c>
      <c r="F197" s="418"/>
      <c r="G197" s="419">
        <v>320</v>
      </c>
      <c r="H197" s="419"/>
      <c r="I197" s="419">
        <v>10000</v>
      </c>
      <c r="J197" s="419"/>
    </row>
    <row r="198" spans="1:10" s="97" customFormat="1" ht="15">
      <c r="A198" s="65">
        <v>3</v>
      </c>
      <c r="B198" s="427" t="s">
        <v>413</v>
      </c>
      <c r="C198" s="436"/>
      <c r="D198" s="428"/>
      <c r="E198" s="418">
        <v>14</v>
      </c>
      <c r="F198" s="418"/>
      <c r="G198" s="419">
        <v>10000</v>
      </c>
      <c r="H198" s="419"/>
      <c r="I198" s="419">
        <v>100000</v>
      </c>
      <c r="J198" s="419"/>
    </row>
    <row r="199" spans="1:10" s="97" customFormat="1" ht="15">
      <c r="A199" s="65">
        <v>4</v>
      </c>
      <c r="B199" s="427" t="s">
        <v>414</v>
      </c>
      <c r="C199" s="436"/>
      <c r="D199" s="428"/>
      <c r="E199" s="418">
        <v>107</v>
      </c>
      <c r="F199" s="418"/>
      <c r="G199" s="419">
        <v>3564</v>
      </c>
      <c r="H199" s="419"/>
      <c r="I199" s="419">
        <v>100000</v>
      </c>
      <c r="J199" s="419"/>
    </row>
    <row r="200" spans="1:10" s="97" customFormat="1" ht="15">
      <c r="A200" s="65">
        <v>5</v>
      </c>
      <c r="B200" s="427" t="s">
        <v>415</v>
      </c>
      <c r="C200" s="436"/>
      <c r="D200" s="428"/>
      <c r="E200" s="418">
        <v>97</v>
      </c>
      <c r="F200" s="418"/>
      <c r="G200" s="419">
        <v>2000</v>
      </c>
      <c r="H200" s="419"/>
      <c r="I200" s="419">
        <v>100000</v>
      </c>
      <c r="J200" s="419"/>
    </row>
    <row r="201" spans="1:10" s="97" customFormat="1" ht="15">
      <c r="A201" s="65">
        <v>6</v>
      </c>
      <c r="B201" s="427" t="s">
        <v>416</v>
      </c>
      <c r="C201" s="436"/>
      <c r="D201" s="428"/>
      <c r="E201" s="418">
        <v>50</v>
      </c>
      <c r="F201" s="418"/>
      <c r="G201" s="419">
        <v>2500</v>
      </c>
      <c r="H201" s="419"/>
      <c r="I201" s="419">
        <v>100000</v>
      </c>
      <c r="J201" s="419"/>
    </row>
    <row r="202" spans="1:10" s="97" customFormat="1" ht="15">
      <c r="A202" s="65">
        <v>7</v>
      </c>
      <c r="B202" s="427" t="s">
        <v>468</v>
      </c>
      <c r="C202" s="436"/>
      <c r="D202" s="428"/>
      <c r="E202" s="418">
        <v>50</v>
      </c>
      <c r="F202" s="418"/>
      <c r="G202" s="419">
        <v>6000</v>
      </c>
      <c r="H202" s="419"/>
      <c r="I202" s="419">
        <v>140909</v>
      </c>
      <c r="J202" s="419"/>
    </row>
    <row r="203" spans="1:10" ht="15">
      <c r="A203" s="65">
        <v>8</v>
      </c>
      <c r="B203" s="427" t="s">
        <v>417</v>
      </c>
      <c r="C203" s="436"/>
      <c r="D203" s="428"/>
      <c r="E203" s="418">
        <v>100</v>
      </c>
      <c r="F203" s="418"/>
      <c r="G203" s="419">
        <v>300</v>
      </c>
      <c r="H203" s="419"/>
      <c r="I203" s="419">
        <v>50000</v>
      </c>
      <c r="J203" s="419"/>
    </row>
    <row r="204" spans="1:10" s="130" customFormat="1" ht="15">
      <c r="A204" s="136"/>
      <c r="B204" s="474" t="s">
        <v>419</v>
      </c>
      <c r="C204" s="475"/>
      <c r="D204" s="476"/>
      <c r="E204" s="421"/>
      <c r="F204" s="421"/>
      <c r="G204" s="472"/>
      <c r="H204" s="472"/>
      <c r="I204" s="472">
        <f>SUM(I196:J203)</f>
        <v>650909</v>
      </c>
      <c r="J204" s="472"/>
    </row>
    <row r="205" spans="1:10" ht="15">
      <c r="A205" s="65">
        <v>1</v>
      </c>
      <c r="B205" s="427" t="s">
        <v>418</v>
      </c>
      <c r="C205" s="436"/>
      <c r="D205" s="428"/>
      <c r="E205" s="418">
        <v>10</v>
      </c>
      <c r="F205" s="418"/>
      <c r="G205" s="419">
        <v>15000</v>
      </c>
      <c r="H205" s="419"/>
      <c r="I205" s="419">
        <f aca="true" t="shared" si="0" ref="I205:I210">E205*G205</f>
        <v>150000</v>
      </c>
      <c r="J205" s="419"/>
    </row>
    <row r="206" spans="1:10" ht="15">
      <c r="A206" s="65">
        <v>2</v>
      </c>
      <c r="B206" s="427" t="s">
        <v>417</v>
      </c>
      <c r="C206" s="436"/>
      <c r="D206" s="428"/>
      <c r="E206" s="418">
        <v>300</v>
      </c>
      <c r="F206" s="418"/>
      <c r="G206" s="419">
        <v>300</v>
      </c>
      <c r="H206" s="419"/>
      <c r="I206" s="419">
        <f t="shared" si="0"/>
        <v>90000</v>
      </c>
      <c r="J206" s="419"/>
    </row>
    <row r="207" spans="1:10" ht="15">
      <c r="A207" s="65">
        <v>3</v>
      </c>
      <c r="B207" s="427" t="s">
        <v>420</v>
      </c>
      <c r="C207" s="436"/>
      <c r="D207" s="428"/>
      <c r="E207" s="418">
        <v>72</v>
      </c>
      <c r="F207" s="418"/>
      <c r="G207" s="419">
        <v>3000</v>
      </c>
      <c r="H207" s="419"/>
      <c r="I207" s="419">
        <f t="shared" si="0"/>
        <v>216000</v>
      </c>
      <c r="J207" s="419"/>
    </row>
    <row r="208" spans="1:10" ht="15">
      <c r="A208" s="65">
        <v>4</v>
      </c>
      <c r="B208" s="427" t="s">
        <v>421</v>
      </c>
      <c r="C208" s="436"/>
      <c r="D208" s="428"/>
      <c r="E208" s="418">
        <v>1500</v>
      </c>
      <c r="F208" s="418"/>
      <c r="G208" s="419">
        <v>682</v>
      </c>
      <c r="H208" s="419"/>
      <c r="I208" s="419">
        <f t="shared" si="0"/>
        <v>1023000</v>
      </c>
      <c r="J208" s="419"/>
    </row>
    <row r="209" spans="1:10" ht="15">
      <c r="A209" s="65">
        <v>5</v>
      </c>
      <c r="B209" s="427" t="s">
        <v>422</v>
      </c>
      <c r="C209" s="436"/>
      <c r="D209" s="428"/>
      <c r="E209" s="418">
        <v>50</v>
      </c>
      <c r="F209" s="418"/>
      <c r="G209" s="419">
        <v>1000</v>
      </c>
      <c r="H209" s="419"/>
      <c r="I209" s="419">
        <f t="shared" si="0"/>
        <v>50000</v>
      </c>
      <c r="J209" s="419"/>
    </row>
    <row r="210" spans="1:10" ht="15">
      <c r="A210" s="65">
        <v>6</v>
      </c>
      <c r="B210" s="427" t="s">
        <v>423</v>
      </c>
      <c r="C210" s="436"/>
      <c r="D210" s="428"/>
      <c r="E210" s="418">
        <v>20</v>
      </c>
      <c r="F210" s="418"/>
      <c r="G210" s="419">
        <v>5000</v>
      </c>
      <c r="H210" s="419"/>
      <c r="I210" s="419">
        <f t="shared" si="0"/>
        <v>100000</v>
      </c>
      <c r="J210" s="419"/>
    </row>
    <row r="211" spans="1:10" s="130" customFormat="1" ht="15">
      <c r="A211" s="136"/>
      <c r="B211" s="474" t="s">
        <v>437</v>
      </c>
      <c r="C211" s="475"/>
      <c r="D211" s="476"/>
      <c r="E211" s="421"/>
      <c r="F211" s="421"/>
      <c r="G211" s="472"/>
      <c r="H211" s="472"/>
      <c r="I211" s="472">
        <f>SUM(I205:J210)</f>
        <v>1629000</v>
      </c>
      <c r="J211" s="472"/>
    </row>
    <row r="212" spans="1:10" s="138" customFormat="1" ht="15.75">
      <c r="A212" s="137"/>
      <c r="B212" s="485" t="s">
        <v>228</v>
      </c>
      <c r="C212" s="485"/>
      <c r="D212" s="485"/>
      <c r="E212" s="486"/>
      <c r="F212" s="486"/>
      <c r="G212" s="487"/>
      <c r="H212" s="487"/>
      <c r="I212" s="487">
        <f>I211+I204</f>
        <v>2279909</v>
      </c>
      <c r="J212" s="487"/>
    </row>
    <row r="213" spans="1:67" ht="34.5" customHeight="1">
      <c r="A213" s="473" t="s">
        <v>302</v>
      </c>
      <c r="B213" s="473"/>
      <c r="C213" s="473"/>
      <c r="D213" s="473"/>
      <c r="E213" s="473"/>
      <c r="F213" s="74"/>
      <c r="G213" s="76"/>
      <c r="H213" s="469" t="s">
        <v>467</v>
      </c>
      <c r="I213" s="470"/>
      <c r="J213" s="470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375"/>
      <c r="AO213" s="375"/>
      <c r="AP213" s="375"/>
      <c r="AQ213" s="375"/>
      <c r="AR213" s="375"/>
      <c r="AS213" s="375"/>
      <c r="AT213" s="375"/>
      <c r="AU213" s="375"/>
      <c r="AV213" s="375"/>
      <c r="AW213" s="375"/>
      <c r="AX213" s="375"/>
      <c r="AY213" s="375"/>
      <c r="AZ213" s="375"/>
      <c r="BA213" s="375"/>
      <c r="BB213" s="375"/>
      <c r="BC213" s="375"/>
      <c r="BD213" s="375"/>
      <c r="BE213" s="375"/>
      <c r="BF213" s="375"/>
      <c r="BG213" s="375"/>
      <c r="BH213" s="375"/>
      <c r="BI213" s="375"/>
      <c r="BJ213" s="375"/>
      <c r="BK213" s="375"/>
      <c r="BL213" s="375"/>
      <c r="BM213" s="375"/>
      <c r="BN213" s="375"/>
      <c r="BO213" s="375"/>
    </row>
    <row r="214" spans="1:67" ht="14.25">
      <c r="A214" s="74"/>
      <c r="B214" s="74"/>
      <c r="C214" s="74"/>
      <c r="D214" s="74"/>
      <c r="E214" s="74"/>
      <c r="F214" s="69"/>
      <c r="G214" s="77" t="s">
        <v>130</v>
      </c>
      <c r="H214" s="471" t="s">
        <v>131</v>
      </c>
      <c r="I214" s="471"/>
      <c r="J214" s="471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379" t="s">
        <v>130</v>
      </c>
      <c r="AO214" s="379"/>
      <c r="AP214" s="379"/>
      <c r="AQ214" s="379"/>
      <c r="AR214" s="379"/>
      <c r="AS214" s="379"/>
      <c r="AT214" s="379"/>
      <c r="AU214" s="379"/>
      <c r="AV214" s="379"/>
      <c r="AW214" s="379"/>
      <c r="AX214" s="379"/>
      <c r="AY214" s="379"/>
      <c r="AZ214" s="379"/>
      <c r="BA214" s="379"/>
      <c r="BB214" s="379"/>
      <c r="BC214" s="379"/>
      <c r="BD214" s="379"/>
      <c r="BE214" s="379" t="s">
        <v>131</v>
      </c>
      <c r="BF214" s="379"/>
      <c r="BG214" s="379"/>
      <c r="BH214" s="379"/>
      <c r="BI214" s="379"/>
      <c r="BJ214" s="379"/>
      <c r="BK214" s="379"/>
      <c r="BL214" s="379"/>
      <c r="BM214" s="379"/>
      <c r="BN214" s="379"/>
      <c r="BO214" s="379"/>
    </row>
    <row r="215" spans="1:67" ht="31.5" customHeight="1">
      <c r="A215" s="468" t="s">
        <v>303</v>
      </c>
      <c r="B215" s="468"/>
      <c r="C215" s="468"/>
      <c r="D215" s="468"/>
      <c r="E215" s="468"/>
      <c r="F215" s="75"/>
      <c r="G215" s="78"/>
      <c r="H215" s="479" t="str">
        <f>'Табл 3,4'!BE27</f>
        <v>Г.С.Портнягина</v>
      </c>
      <c r="I215" s="479"/>
      <c r="J215" s="479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0"/>
      <c r="AH215" s="70"/>
      <c r="AI215" s="70"/>
      <c r="AJ215" s="70"/>
      <c r="AK215" s="70"/>
      <c r="AL215" s="70"/>
      <c r="AM215" s="70"/>
      <c r="AN215" s="375"/>
      <c r="AO215" s="375"/>
      <c r="AP215" s="375"/>
      <c r="AQ215" s="375"/>
      <c r="AR215" s="375"/>
      <c r="AS215" s="375"/>
      <c r="AT215" s="375"/>
      <c r="AU215" s="375"/>
      <c r="AV215" s="375"/>
      <c r="AW215" s="375"/>
      <c r="AX215" s="375"/>
      <c r="AY215" s="375"/>
      <c r="AZ215" s="375"/>
      <c r="BA215" s="375"/>
      <c r="BB215" s="375"/>
      <c r="BC215" s="375"/>
      <c r="BD215" s="375"/>
      <c r="BE215" s="375"/>
      <c r="BF215" s="375"/>
      <c r="BG215" s="375"/>
      <c r="BH215" s="375"/>
      <c r="BI215" s="375"/>
      <c r="BJ215" s="375"/>
      <c r="BK215" s="375"/>
      <c r="BL215" s="375"/>
      <c r="BM215" s="375"/>
      <c r="BN215" s="375"/>
      <c r="BO215" s="375"/>
    </row>
    <row r="216" spans="1:67" ht="14.25">
      <c r="A216" s="75"/>
      <c r="B216" s="75"/>
      <c r="C216" s="75"/>
      <c r="D216" s="75"/>
      <c r="E216" s="75"/>
      <c r="F216" s="75"/>
      <c r="G216" s="79" t="s">
        <v>130</v>
      </c>
      <c r="H216" s="471" t="s">
        <v>131</v>
      </c>
      <c r="I216" s="471"/>
      <c r="J216" s="471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1"/>
      <c r="AH216" s="72"/>
      <c r="AI216" s="72"/>
      <c r="AJ216" s="72"/>
      <c r="AK216" s="72"/>
      <c r="AL216" s="72"/>
      <c r="AM216" s="72"/>
      <c r="AN216" s="379" t="s">
        <v>130</v>
      </c>
      <c r="AO216" s="379"/>
      <c r="AP216" s="379"/>
      <c r="AQ216" s="379"/>
      <c r="AR216" s="379"/>
      <c r="AS216" s="379"/>
      <c r="AT216" s="379"/>
      <c r="AU216" s="379"/>
      <c r="AV216" s="379"/>
      <c r="AW216" s="379"/>
      <c r="AX216" s="379"/>
      <c r="AY216" s="379"/>
      <c r="AZ216" s="379"/>
      <c r="BA216" s="379"/>
      <c r="BB216" s="379"/>
      <c r="BC216" s="379"/>
      <c r="BD216" s="379"/>
      <c r="BE216" s="379" t="s">
        <v>131</v>
      </c>
      <c r="BF216" s="379"/>
      <c r="BG216" s="379"/>
      <c r="BH216" s="379"/>
      <c r="BI216" s="379"/>
      <c r="BJ216" s="379"/>
      <c r="BK216" s="379"/>
      <c r="BL216" s="379"/>
      <c r="BM216" s="379"/>
      <c r="BN216" s="379"/>
      <c r="BO216" s="379"/>
    </row>
    <row r="217" spans="1:67" ht="14.25">
      <c r="A217" s="70"/>
      <c r="B217" s="70"/>
      <c r="C217" s="70"/>
      <c r="D217" s="70"/>
      <c r="E217" s="70"/>
      <c r="F217" s="70"/>
      <c r="G217" s="80"/>
      <c r="H217" s="80"/>
      <c r="I217" s="80"/>
      <c r="J217" s="8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377"/>
      <c r="Z217" s="377"/>
      <c r="AA217" s="377"/>
      <c r="AB217" s="377"/>
      <c r="AC217" s="377"/>
      <c r="AD217" s="377"/>
      <c r="AE217" s="377"/>
      <c r="AF217" s="377"/>
      <c r="AG217" s="70"/>
      <c r="AH217" s="377"/>
      <c r="AI217" s="377"/>
      <c r="AJ217" s="377"/>
      <c r="AK217" s="377"/>
      <c r="AL217" s="377"/>
      <c r="AM217" s="377"/>
      <c r="AN217" s="377"/>
      <c r="AO217" s="377"/>
      <c r="AP217" s="377"/>
      <c r="AQ217" s="377"/>
      <c r="AR217" s="377"/>
      <c r="AS217" s="377"/>
      <c r="AT217" s="377"/>
      <c r="AU217" s="377"/>
      <c r="AV217" s="377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</row>
    <row r="218" spans="1:67" ht="14.25">
      <c r="A218" s="477" t="s">
        <v>342</v>
      </c>
      <c r="B218" s="393"/>
      <c r="C218" s="393"/>
      <c r="D218" s="393"/>
      <c r="E218" s="393"/>
      <c r="F218" s="72"/>
      <c r="G218" s="81"/>
      <c r="H218" s="478" t="str">
        <f>'Табл 3,4'!BE30</f>
        <v>Г.С.Портнягина</v>
      </c>
      <c r="I218" s="478"/>
      <c r="J218" s="478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0"/>
      <c r="AI218" s="70"/>
      <c r="AJ218" s="70"/>
      <c r="AK218" s="70"/>
      <c r="AL218" s="70"/>
      <c r="AM218" s="70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</row>
    <row r="219" spans="1:67" ht="14.25">
      <c r="A219" s="62"/>
      <c r="B219" s="62"/>
      <c r="C219" s="62"/>
      <c r="D219" s="62"/>
      <c r="E219" s="62"/>
      <c r="F219" s="62"/>
      <c r="G219" s="80" t="s">
        <v>130</v>
      </c>
      <c r="H219" s="379" t="s">
        <v>131</v>
      </c>
      <c r="I219" s="379"/>
      <c r="J219" s="379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376"/>
      <c r="AD219" s="376"/>
      <c r="AE219" s="376"/>
      <c r="AF219" s="376"/>
      <c r="AG219" s="376"/>
      <c r="AH219" s="376"/>
      <c r="AI219" s="376"/>
      <c r="AJ219" s="376"/>
      <c r="AK219" s="376"/>
      <c r="AL219" s="30"/>
      <c r="AM219" s="68"/>
      <c r="AN219" s="379" t="s">
        <v>130</v>
      </c>
      <c r="AO219" s="379"/>
      <c r="AP219" s="379"/>
      <c r="AQ219" s="379"/>
      <c r="AR219" s="379"/>
      <c r="AS219" s="379"/>
      <c r="AT219" s="379"/>
      <c r="AU219" s="379"/>
      <c r="AV219" s="379"/>
      <c r="AW219" s="379"/>
      <c r="AX219" s="379"/>
      <c r="AY219" s="379"/>
      <c r="AZ219" s="379"/>
      <c r="BA219" s="379"/>
      <c r="BB219" s="379"/>
      <c r="BC219" s="379"/>
      <c r="BD219" s="379"/>
      <c r="BE219" s="379" t="s">
        <v>131</v>
      </c>
      <c r="BF219" s="379"/>
      <c r="BG219" s="379"/>
      <c r="BH219" s="379"/>
      <c r="BI219" s="379"/>
      <c r="BJ219" s="379"/>
      <c r="BK219" s="379"/>
      <c r="BL219" s="379"/>
      <c r="BM219" s="379"/>
      <c r="BN219" s="379"/>
      <c r="BO219" s="379"/>
    </row>
    <row r="220" spans="1:67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378"/>
      <c r="AD220" s="378"/>
      <c r="AE220" s="378"/>
      <c r="AF220" s="378"/>
      <c r="AG220" s="378"/>
      <c r="AH220" s="378"/>
      <c r="AI220" s="378"/>
      <c r="AJ220" s="378"/>
      <c r="AK220" s="378"/>
      <c r="AL220" s="32"/>
      <c r="AM220" s="378"/>
      <c r="AN220" s="378"/>
      <c r="AO220" s="378"/>
      <c r="AP220" s="378"/>
      <c r="AQ220" s="378"/>
      <c r="AR220" s="378"/>
      <c r="AS220" s="378"/>
      <c r="AT220" s="378"/>
      <c r="AU220" s="378"/>
      <c r="AV220" s="378"/>
      <c r="AW220" s="378"/>
      <c r="AX220" s="378"/>
      <c r="AY220" s="378"/>
      <c r="AZ220" s="378"/>
      <c r="BA220" s="378"/>
      <c r="BB220" s="378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</row>
    <row r="221" spans="1:10" ht="15">
      <c r="A221" s="66"/>
      <c r="B221" s="66"/>
      <c r="C221" s="66"/>
      <c r="D221" s="66"/>
      <c r="E221" s="66"/>
      <c r="F221" s="66"/>
      <c r="G221" s="66"/>
      <c r="H221" s="66"/>
      <c r="I221" s="66"/>
      <c r="J221" s="66"/>
    </row>
    <row r="222" spans="1:10" ht="15">
      <c r="A222" s="66"/>
      <c r="B222" s="66"/>
      <c r="C222" s="66"/>
      <c r="D222" s="66"/>
      <c r="E222" s="66"/>
      <c r="F222" s="66"/>
      <c r="G222" s="66"/>
      <c r="H222" s="66"/>
      <c r="I222" s="66"/>
      <c r="J222" s="66"/>
    </row>
    <row r="223" spans="1:10" ht="15">
      <c r="A223" s="66"/>
      <c r="B223" s="66"/>
      <c r="C223" s="66"/>
      <c r="D223" s="66"/>
      <c r="E223" s="66"/>
      <c r="F223" s="66"/>
      <c r="G223" s="66"/>
      <c r="H223" s="66"/>
      <c r="I223" s="66"/>
      <c r="J223" s="140">
        <f>J31+I42+I52+I61+I81+H104+I119+H126+I137+H169+H183+I212</f>
        <v>86096102.446272</v>
      </c>
    </row>
    <row r="224" spans="1:10" ht="15">
      <c r="A224" s="66"/>
      <c r="B224" s="66"/>
      <c r="C224" s="66"/>
      <c r="D224" s="66"/>
      <c r="E224" s="66"/>
      <c r="F224" s="66"/>
      <c r="G224" s="66"/>
      <c r="H224" s="66"/>
      <c r="I224" s="66"/>
      <c r="J224" s="66"/>
    </row>
  </sheetData>
  <sheetProtection/>
  <mergeCells count="479">
    <mergeCell ref="H176:J176"/>
    <mergeCell ref="H169:J169"/>
    <mergeCell ref="A171:J171"/>
    <mergeCell ref="B173:E173"/>
    <mergeCell ref="F173:G173"/>
    <mergeCell ref="B175:E175"/>
    <mergeCell ref="F175:G175"/>
    <mergeCell ref="H175:J175"/>
    <mergeCell ref="F174:G174"/>
    <mergeCell ref="H174:J174"/>
    <mergeCell ref="A191:J191"/>
    <mergeCell ref="A192:J192"/>
    <mergeCell ref="H189:J189"/>
    <mergeCell ref="B188:E188"/>
    <mergeCell ref="F188:G188"/>
    <mergeCell ref="H188:J188"/>
    <mergeCell ref="B189:E189"/>
    <mergeCell ref="F189:G189"/>
    <mergeCell ref="H165:J165"/>
    <mergeCell ref="H166:J166"/>
    <mergeCell ref="B165:D165"/>
    <mergeCell ref="E165:F165"/>
    <mergeCell ref="B166:D166"/>
    <mergeCell ref="E166:F166"/>
    <mergeCell ref="H161:J161"/>
    <mergeCell ref="H162:J162"/>
    <mergeCell ref="B162:D162"/>
    <mergeCell ref="E162:F162"/>
    <mergeCell ref="H163:J163"/>
    <mergeCell ref="H164:J164"/>
    <mergeCell ref="B163:D163"/>
    <mergeCell ref="E163:F163"/>
    <mergeCell ref="B164:D164"/>
    <mergeCell ref="E164:F164"/>
    <mergeCell ref="B155:D155"/>
    <mergeCell ref="E155:F155"/>
    <mergeCell ref="H155:J155"/>
    <mergeCell ref="H159:J159"/>
    <mergeCell ref="H160:J160"/>
    <mergeCell ref="B158:D158"/>
    <mergeCell ref="E158:F158"/>
    <mergeCell ref="H158:J158"/>
    <mergeCell ref="B156:D156"/>
    <mergeCell ref="E156:F156"/>
    <mergeCell ref="B153:D153"/>
    <mergeCell ref="E153:F153"/>
    <mergeCell ref="H153:J153"/>
    <mergeCell ref="B154:D154"/>
    <mergeCell ref="E154:F154"/>
    <mergeCell ref="H154:J154"/>
    <mergeCell ref="B151:D151"/>
    <mergeCell ref="E151:F151"/>
    <mergeCell ref="H151:J151"/>
    <mergeCell ref="B152:D152"/>
    <mergeCell ref="E152:F152"/>
    <mergeCell ref="H152:J152"/>
    <mergeCell ref="H144:J144"/>
    <mergeCell ref="H145:J145"/>
    <mergeCell ref="H146:J146"/>
    <mergeCell ref="A147:J147"/>
    <mergeCell ref="A148:J148"/>
    <mergeCell ref="B150:D150"/>
    <mergeCell ref="E150:F150"/>
    <mergeCell ref="H150:J150"/>
    <mergeCell ref="H141:J141"/>
    <mergeCell ref="B141:C141"/>
    <mergeCell ref="D141:E141"/>
    <mergeCell ref="F141:G141"/>
    <mergeCell ref="H142:J142"/>
    <mergeCell ref="H143:J143"/>
    <mergeCell ref="B142:C142"/>
    <mergeCell ref="D142:E142"/>
    <mergeCell ref="F142:G142"/>
    <mergeCell ref="B143:C143"/>
    <mergeCell ref="B134:C134"/>
    <mergeCell ref="D134:E134"/>
    <mergeCell ref="F134:G134"/>
    <mergeCell ref="I133:J133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D125:E125"/>
    <mergeCell ref="F125:G125"/>
    <mergeCell ref="B126:C126"/>
    <mergeCell ref="D126:E126"/>
    <mergeCell ref="F126:G126"/>
    <mergeCell ref="H126:J126"/>
    <mergeCell ref="A86:J86"/>
    <mergeCell ref="A87:J87"/>
    <mergeCell ref="B103:D103"/>
    <mergeCell ref="E103:F103"/>
    <mergeCell ref="H103:J103"/>
    <mergeCell ref="A88:J88"/>
    <mergeCell ref="D93:J93"/>
    <mergeCell ref="F95:J95"/>
    <mergeCell ref="B97:D97"/>
    <mergeCell ref="A90:J90"/>
    <mergeCell ref="B75:F75"/>
    <mergeCell ref="G75:H75"/>
    <mergeCell ref="I75:J75"/>
    <mergeCell ref="B73:F73"/>
    <mergeCell ref="G73:H73"/>
    <mergeCell ref="I73:J73"/>
    <mergeCell ref="B74:F74"/>
    <mergeCell ref="B71:F71"/>
    <mergeCell ref="G71:H71"/>
    <mergeCell ref="I71:J71"/>
    <mergeCell ref="B72:F72"/>
    <mergeCell ref="G72:H72"/>
    <mergeCell ref="I72:J72"/>
    <mergeCell ref="G68:H68"/>
    <mergeCell ref="I68:J68"/>
    <mergeCell ref="B69:F69"/>
    <mergeCell ref="G69:H69"/>
    <mergeCell ref="I69:J69"/>
    <mergeCell ref="B70:F70"/>
    <mergeCell ref="G70:H70"/>
    <mergeCell ref="I70:J70"/>
    <mergeCell ref="B52:C52"/>
    <mergeCell ref="D52:E52"/>
    <mergeCell ref="G52:H52"/>
    <mergeCell ref="I52:J52"/>
    <mergeCell ref="A54:J54"/>
    <mergeCell ref="G59:H59"/>
    <mergeCell ref="I59:J59"/>
    <mergeCell ref="B56:C56"/>
    <mergeCell ref="D56:E56"/>
    <mergeCell ref="G56:H56"/>
    <mergeCell ref="B50:C50"/>
    <mergeCell ref="D50:E50"/>
    <mergeCell ref="G50:H50"/>
    <mergeCell ref="I50:J50"/>
    <mergeCell ref="B51:C51"/>
    <mergeCell ref="D51:E51"/>
    <mergeCell ref="G51:H51"/>
    <mergeCell ref="I51:J51"/>
    <mergeCell ref="B48:C48"/>
    <mergeCell ref="D48:E48"/>
    <mergeCell ref="G48:H48"/>
    <mergeCell ref="I48:J48"/>
    <mergeCell ref="B49:C49"/>
    <mergeCell ref="D49:E49"/>
    <mergeCell ref="G49:H49"/>
    <mergeCell ref="I49:J49"/>
    <mergeCell ref="A44:J44"/>
    <mergeCell ref="A45:J45"/>
    <mergeCell ref="B47:C47"/>
    <mergeCell ref="D47:E47"/>
    <mergeCell ref="G47:H47"/>
    <mergeCell ref="I47:J47"/>
    <mergeCell ref="B41:C41"/>
    <mergeCell ref="D41:F41"/>
    <mergeCell ref="I41:J41"/>
    <mergeCell ref="B42:C42"/>
    <mergeCell ref="D42:F42"/>
    <mergeCell ref="I42:J42"/>
    <mergeCell ref="B39:C39"/>
    <mergeCell ref="D39:F39"/>
    <mergeCell ref="I39:J39"/>
    <mergeCell ref="B40:C40"/>
    <mergeCell ref="D40:F40"/>
    <mergeCell ref="I40:J40"/>
    <mergeCell ref="B37:C37"/>
    <mergeCell ref="D37:F37"/>
    <mergeCell ref="I37:J37"/>
    <mergeCell ref="B38:C38"/>
    <mergeCell ref="D38:F38"/>
    <mergeCell ref="I38:J38"/>
    <mergeCell ref="D23:D24"/>
    <mergeCell ref="E23:G23"/>
    <mergeCell ref="A31:B31"/>
    <mergeCell ref="A33:J33"/>
    <mergeCell ref="A34:J34"/>
    <mergeCell ref="B36:C36"/>
    <mergeCell ref="D36:F36"/>
    <mergeCell ref="I36:J36"/>
    <mergeCell ref="D16:J16"/>
    <mergeCell ref="F18:J18"/>
    <mergeCell ref="A20:J20"/>
    <mergeCell ref="A22:A24"/>
    <mergeCell ref="B22:B24"/>
    <mergeCell ref="C22:C24"/>
    <mergeCell ref="D22:G22"/>
    <mergeCell ref="H22:H24"/>
    <mergeCell ref="I22:I24"/>
    <mergeCell ref="J22:J24"/>
    <mergeCell ref="A7:J7"/>
    <mergeCell ref="A9:J9"/>
    <mergeCell ref="A10:J10"/>
    <mergeCell ref="A11:J11"/>
    <mergeCell ref="A12:J12"/>
    <mergeCell ref="A14:J14"/>
    <mergeCell ref="A1:J1"/>
    <mergeCell ref="A2:J2"/>
    <mergeCell ref="A3:J3"/>
    <mergeCell ref="A4:J4"/>
    <mergeCell ref="A5:J5"/>
    <mergeCell ref="A6:J6"/>
    <mergeCell ref="I56:J56"/>
    <mergeCell ref="B57:C57"/>
    <mergeCell ref="D57:E57"/>
    <mergeCell ref="G57:H57"/>
    <mergeCell ref="I57:J57"/>
    <mergeCell ref="B58:C58"/>
    <mergeCell ref="D58:E58"/>
    <mergeCell ref="G58:H58"/>
    <mergeCell ref="I58:J58"/>
    <mergeCell ref="B59:C59"/>
    <mergeCell ref="D59:E59"/>
    <mergeCell ref="B60:C60"/>
    <mergeCell ref="D60:E60"/>
    <mergeCell ref="B61:C61"/>
    <mergeCell ref="D61:E61"/>
    <mergeCell ref="I77:J77"/>
    <mergeCell ref="A63:J63"/>
    <mergeCell ref="A64:J64"/>
    <mergeCell ref="G60:H60"/>
    <mergeCell ref="I60:J60"/>
    <mergeCell ref="G61:H61"/>
    <mergeCell ref="I61:J61"/>
    <mergeCell ref="A65:J65"/>
    <mergeCell ref="A66:J66"/>
    <mergeCell ref="B68:F68"/>
    <mergeCell ref="B76:F76"/>
    <mergeCell ref="B79:F79"/>
    <mergeCell ref="G79:H79"/>
    <mergeCell ref="I79:J79"/>
    <mergeCell ref="G74:H74"/>
    <mergeCell ref="I74:J74"/>
    <mergeCell ref="G76:H76"/>
    <mergeCell ref="I76:J76"/>
    <mergeCell ref="B77:F77"/>
    <mergeCell ref="G77:H77"/>
    <mergeCell ref="B81:F81"/>
    <mergeCell ref="G81:H81"/>
    <mergeCell ref="I81:J81"/>
    <mergeCell ref="B78:F78"/>
    <mergeCell ref="G78:H78"/>
    <mergeCell ref="I78:J78"/>
    <mergeCell ref="A91:J91"/>
    <mergeCell ref="B98:D98"/>
    <mergeCell ref="E98:F98"/>
    <mergeCell ref="H98:J98"/>
    <mergeCell ref="B80:F80"/>
    <mergeCell ref="G80:H80"/>
    <mergeCell ref="I80:J80"/>
    <mergeCell ref="A83:J83"/>
    <mergeCell ref="A84:J84"/>
    <mergeCell ref="A85:J85"/>
    <mergeCell ref="E101:F101"/>
    <mergeCell ref="H101:J101"/>
    <mergeCell ref="B99:D99"/>
    <mergeCell ref="E99:F99"/>
    <mergeCell ref="E97:F97"/>
    <mergeCell ref="H97:J97"/>
    <mergeCell ref="H99:J99"/>
    <mergeCell ref="B102:D102"/>
    <mergeCell ref="E102:F102"/>
    <mergeCell ref="H102:J102"/>
    <mergeCell ref="B100:D100"/>
    <mergeCell ref="E104:F104"/>
    <mergeCell ref="H104:J104"/>
    <mergeCell ref="B104:D104"/>
    <mergeCell ref="E100:F100"/>
    <mergeCell ref="H100:J100"/>
    <mergeCell ref="B101:D101"/>
    <mergeCell ref="I114:J114"/>
    <mergeCell ref="B115:D115"/>
    <mergeCell ref="G115:H115"/>
    <mergeCell ref="I115:J115"/>
    <mergeCell ref="B114:D114"/>
    <mergeCell ref="A106:J106"/>
    <mergeCell ref="D108:J108"/>
    <mergeCell ref="F110:J110"/>
    <mergeCell ref="A112:J112"/>
    <mergeCell ref="G114:H114"/>
    <mergeCell ref="B116:D116"/>
    <mergeCell ref="G116:H116"/>
    <mergeCell ref="I116:J116"/>
    <mergeCell ref="B117:D117"/>
    <mergeCell ref="G117:H117"/>
    <mergeCell ref="I117:J117"/>
    <mergeCell ref="B118:D118"/>
    <mergeCell ref="G118:H118"/>
    <mergeCell ref="I118:J118"/>
    <mergeCell ref="G119:H119"/>
    <mergeCell ref="I119:J119"/>
    <mergeCell ref="A121:J121"/>
    <mergeCell ref="B119:D119"/>
    <mergeCell ref="H123:J123"/>
    <mergeCell ref="H124:J124"/>
    <mergeCell ref="H125:J125"/>
    <mergeCell ref="B124:C124"/>
    <mergeCell ref="D124:E124"/>
    <mergeCell ref="F124:G124"/>
    <mergeCell ref="B125:C125"/>
    <mergeCell ref="B123:C123"/>
    <mergeCell ref="D123:E123"/>
    <mergeCell ref="F123:G123"/>
    <mergeCell ref="A128:J128"/>
    <mergeCell ref="B130:C130"/>
    <mergeCell ref="D130:E130"/>
    <mergeCell ref="F130:G130"/>
    <mergeCell ref="I130:J130"/>
    <mergeCell ref="I131:J131"/>
    <mergeCell ref="B131:C131"/>
    <mergeCell ref="D131:E131"/>
    <mergeCell ref="F131:G131"/>
    <mergeCell ref="I136:J136"/>
    <mergeCell ref="B137:C137"/>
    <mergeCell ref="D137:E137"/>
    <mergeCell ref="F137:G137"/>
    <mergeCell ref="I137:J137"/>
    <mergeCell ref="A139:J139"/>
    <mergeCell ref="B136:C136"/>
    <mergeCell ref="D136:E136"/>
    <mergeCell ref="F136:G136"/>
    <mergeCell ref="D143:E143"/>
    <mergeCell ref="F143:G143"/>
    <mergeCell ref="B144:C144"/>
    <mergeCell ref="D144:E144"/>
    <mergeCell ref="F144:G144"/>
    <mergeCell ref="B145:C145"/>
    <mergeCell ref="D145:E145"/>
    <mergeCell ref="F145:G145"/>
    <mergeCell ref="H156:J156"/>
    <mergeCell ref="B157:D157"/>
    <mergeCell ref="E157:F157"/>
    <mergeCell ref="H157:J157"/>
    <mergeCell ref="B159:D159"/>
    <mergeCell ref="E159:F159"/>
    <mergeCell ref="B169:D169"/>
    <mergeCell ref="E169:F169"/>
    <mergeCell ref="B160:D160"/>
    <mergeCell ref="E160:F160"/>
    <mergeCell ref="B161:D161"/>
    <mergeCell ref="E161:F161"/>
    <mergeCell ref="B167:D167"/>
    <mergeCell ref="E167:F167"/>
    <mergeCell ref="H177:J177"/>
    <mergeCell ref="B178:E178"/>
    <mergeCell ref="F178:G178"/>
    <mergeCell ref="H178:J178"/>
    <mergeCell ref="H167:J167"/>
    <mergeCell ref="B168:D168"/>
    <mergeCell ref="E168:F168"/>
    <mergeCell ref="H168:J168"/>
    <mergeCell ref="H173:J173"/>
    <mergeCell ref="B174:E174"/>
    <mergeCell ref="B176:E176"/>
    <mergeCell ref="F176:G176"/>
    <mergeCell ref="H179:J179"/>
    <mergeCell ref="B179:E179"/>
    <mergeCell ref="F179:G179"/>
    <mergeCell ref="B180:E180"/>
    <mergeCell ref="F180:G180"/>
    <mergeCell ref="H180:J180"/>
    <mergeCell ref="B177:E177"/>
    <mergeCell ref="F177:G177"/>
    <mergeCell ref="B181:E181"/>
    <mergeCell ref="F181:G181"/>
    <mergeCell ref="H181:J181"/>
    <mergeCell ref="H182:J182"/>
    <mergeCell ref="B183:E183"/>
    <mergeCell ref="F183:G183"/>
    <mergeCell ref="H183:J183"/>
    <mergeCell ref="A185:J185"/>
    <mergeCell ref="B187:E187"/>
    <mergeCell ref="F187:G187"/>
    <mergeCell ref="H187:J187"/>
    <mergeCell ref="B182:E182"/>
    <mergeCell ref="F182:G182"/>
    <mergeCell ref="G194:H194"/>
    <mergeCell ref="I194:J194"/>
    <mergeCell ref="B195:D195"/>
    <mergeCell ref="E195:F195"/>
    <mergeCell ref="G195:H195"/>
    <mergeCell ref="I195:J195"/>
    <mergeCell ref="B194:D194"/>
    <mergeCell ref="E194:F194"/>
    <mergeCell ref="B196:D196"/>
    <mergeCell ref="E196:F196"/>
    <mergeCell ref="G196:H196"/>
    <mergeCell ref="I196:J196"/>
    <mergeCell ref="B197:D197"/>
    <mergeCell ref="E197:F197"/>
    <mergeCell ref="G197:H197"/>
    <mergeCell ref="I197:J197"/>
    <mergeCell ref="B198:D198"/>
    <mergeCell ref="E198:F198"/>
    <mergeCell ref="G198:H198"/>
    <mergeCell ref="I198:J198"/>
    <mergeCell ref="B199:D199"/>
    <mergeCell ref="E199:F199"/>
    <mergeCell ref="G199:H199"/>
    <mergeCell ref="I199:J199"/>
    <mergeCell ref="B200:D200"/>
    <mergeCell ref="E200:F200"/>
    <mergeCell ref="G200:H200"/>
    <mergeCell ref="I200:J200"/>
    <mergeCell ref="B201:D201"/>
    <mergeCell ref="E201:F201"/>
    <mergeCell ref="G201:H201"/>
    <mergeCell ref="I201:J201"/>
    <mergeCell ref="B202:D202"/>
    <mergeCell ref="E202:F202"/>
    <mergeCell ref="G202:H202"/>
    <mergeCell ref="I202:J202"/>
    <mergeCell ref="B203:D203"/>
    <mergeCell ref="E203:F203"/>
    <mergeCell ref="G203:H203"/>
    <mergeCell ref="I203:J203"/>
    <mergeCell ref="B204:D204"/>
    <mergeCell ref="E204:F204"/>
    <mergeCell ref="G204:H204"/>
    <mergeCell ref="I204:J204"/>
    <mergeCell ref="B205:D205"/>
    <mergeCell ref="E205:F205"/>
    <mergeCell ref="G205:H205"/>
    <mergeCell ref="I205:J205"/>
    <mergeCell ref="B206:D206"/>
    <mergeCell ref="E206:F206"/>
    <mergeCell ref="G206:H206"/>
    <mergeCell ref="I206:J206"/>
    <mergeCell ref="B207:D207"/>
    <mergeCell ref="E207:F207"/>
    <mergeCell ref="G207:H207"/>
    <mergeCell ref="I207:J207"/>
    <mergeCell ref="B208:D208"/>
    <mergeCell ref="E208:F208"/>
    <mergeCell ref="G208:H208"/>
    <mergeCell ref="I208:J208"/>
    <mergeCell ref="B209:D209"/>
    <mergeCell ref="E209:F209"/>
    <mergeCell ref="G209:H209"/>
    <mergeCell ref="I209:J209"/>
    <mergeCell ref="B210:D210"/>
    <mergeCell ref="E210:F210"/>
    <mergeCell ref="G210:H210"/>
    <mergeCell ref="I210:J210"/>
    <mergeCell ref="B211:D211"/>
    <mergeCell ref="E211:F211"/>
    <mergeCell ref="G211:H211"/>
    <mergeCell ref="I211:J211"/>
    <mergeCell ref="B212:D212"/>
    <mergeCell ref="E212:F212"/>
    <mergeCell ref="G212:H212"/>
    <mergeCell ref="I212:J212"/>
    <mergeCell ref="A213:E213"/>
    <mergeCell ref="H213:J213"/>
    <mergeCell ref="AN213:BO213"/>
    <mergeCell ref="H214:J214"/>
    <mergeCell ref="AN214:BD214"/>
    <mergeCell ref="BE214:BO214"/>
    <mergeCell ref="A215:E215"/>
    <mergeCell ref="H215:J215"/>
    <mergeCell ref="AN215:BO215"/>
    <mergeCell ref="H216:J216"/>
    <mergeCell ref="AN216:BD216"/>
    <mergeCell ref="BE216:BO216"/>
    <mergeCell ref="Y217:AF217"/>
    <mergeCell ref="AH217:AV217"/>
    <mergeCell ref="A218:E218"/>
    <mergeCell ref="H218:J218"/>
    <mergeCell ref="H219:J219"/>
    <mergeCell ref="AC219:AK219"/>
    <mergeCell ref="AN219:BD219"/>
    <mergeCell ref="BE219:BO219"/>
    <mergeCell ref="AC220:AK220"/>
    <mergeCell ref="AM220:BB220"/>
  </mergeCells>
  <printOptions/>
  <pageMargins left="0.5511811023622047" right="0.35433070866141736" top="0.7874015748031497" bottom="0.3937007874015748" header="0" footer="0"/>
  <pageSetup fitToHeight="8" fitToWidth="1" horizontalDpi="600" verticalDpi="600" orientation="landscape" paperSize="9" scale="96" r:id="rId1"/>
  <rowBreaks count="3" manualBreakCount="3">
    <brk id="43" max="9" man="1"/>
    <brk id="73" max="9" man="1"/>
    <brk id="128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O112"/>
  <sheetViews>
    <sheetView view="pageBreakPreview" zoomScaleSheetLayoutView="100" zoomScalePageLayoutView="0" workbookViewId="0" topLeftCell="A1">
      <selection activeCell="A1" sqref="A1:IV16384"/>
    </sheetView>
  </sheetViews>
  <sheetFormatPr defaultColWidth="10.66015625" defaultRowHeight="12.75"/>
  <cols>
    <col min="1" max="1" width="4.83203125" style="67" customWidth="1"/>
    <col min="2" max="2" width="25.83203125" style="67" customWidth="1"/>
    <col min="3" max="3" width="9.16015625" style="67" customWidth="1"/>
    <col min="4" max="4" width="15.83203125" style="67" customWidth="1"/>
    <col min="5" max="5" width="16.83203125" style="67" customWidth="1"/>
    <col min="6" max="9" width="15.83203125" style="67" customWidth="1"/>
    <col min="10" max="10" width="17.16015625" style="67" customWidth="1"/>
    <col min="11" max="16384" width="10.66015625" style="67" customWidth="1"/>
  </cols>
  <sheetData>
    <row r="1" spans="1:10" ht="15">
      <c r="A1" s="450" t="s">
        <v>297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5">
      <c r="A2" s="450" t="s">
        <v>203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>
      <c r="A3" s="450" t="s">
        <v>204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">
      <c r="A4" s="450" t="s">
        <v>205</v>
      </c>
      <c r="B4" s="450"/>
      <c r="C4" s="450"/>
      <c r="D4" s="450"/>
      <c r="E4" s="450"/>
      <c r="F4" s="450"/>
      <c r="G4" s="450"/>
      <c r="H4" s="450"/>
      <c r="I4" s="450"/>
      <c r="J4" s="450"/>
    </row>
    <row r="5" spans="1:10" ht="15">
      <c r="A5" s="450" t="s">
        <v>206</v>
      </c>
      <c r="B5" s="450"/>
      <c r="C5" s="450"/>
      <c r="D5" s="450"/>
      <c r="E5" s="450"/>
      <c r="F5" s="450"/>
      <c r="G5" s="450"/>
      <c r="H5" s="450"/>
      <c r="I5" s="450"/>
      <c r="J5" s="450"/>
    </row>
    <row r="6" spans="1:10" ht="15">
      <c r="A6" s="450" t="s">
        <v>207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ht="15">
      <c r="A7" s="450" t="str">
        <f>Расчеты!A7</f>
        <v>района от 16 января 2018 г. N</v>
      </c>
      <c r="B7" s="450"/>
      <c r="C7" s="450"/>
      <c r="D7" s="450"/>
      <c r="E7" s="450"/>
      <c r="F7" s="450"/>
      <c r="G7" s="450"/>
      <c r="H7" s="450"/>
      <c r="I7" s="450"/>
      <c r="J7" s="450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433" t="s">
        <v>208</v>
      </c>
      <c r="B9" s="433"/>
      <c r="C9" s="433"/>
      <c r="D9" s="433"/>
      <c r="E9" s="433"/>
      <c r="F9" s="433"/>
      <c r="G9" s="433"/>
      <c r="H9" s="433"/>
      <c r="I9" s="433"/>
      <c r="J9" s="433"/>
    </row>
    <row r="10" spans="1:10" ht="15">
      <c r="A10" s="433" t="s">
        <v>209</v>
      </c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0" ht="15">
      <c r="A11" s="433" t="s">
        <v>210</v>
      </c>
      <c r="B11" s="433"/>
      <c r="C11" s="433"/>
      <c r="D11" s="433"/>
      <c r="E11" s="433"/>
      <c r="F11" s="433"/>
      <c r="G11" s="433"/>
      <c r="H11" s="433"/>
      <c r="I11" s="433"/>
      <c r="J11" s="433"/>
    </row>
    <row r="12" spans="1:10" ht="15">
      <c r="A12" s="433" t="s">
        <v>475</v>
      </c>
      <c r="B12" s="433"/>
      <c r="C12" s="433"/>
      <c r="D12" s="433"/>
      <c r="E12" s="433"/>
      <c r="F12" s="433"/>
      <c r="G12" s="433"/>
      <c r="H12" s="433"/>
      <c r="I12" s="433"/>
      <c r="J12" s="433"/>
    </row>
    <row r="13" spans="1:10" ht="1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5">
      <c r="A14" s="433" t="s">
        <v>211</v>
      </c>
      <c r="B14" s="433"/>
      <c r="C14" s="433"/>
      <c r="D14" s="433"/>
      <c r="E14" s="433"/>
      <c r="F14" s="433"/>
      <c r="G14" s="433"/>
      <c r="H14" s="433"/>
      <c r="I14" s="433"/>
      <c r="J14" s="433"/>
    </row>
    <row r="15" spans="1:10" ht="1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5">
      <c r="A16" s="66" t="s">
        <v>212</v>
      </c>
      <c r="B16" s="66"/>
      <c r="C16" s="66"/>
      <c r="D16" s="451" t="s">
        <v>439</v>
      </c>
      <c r="E16" s="451"/>
      <c r="F16" s="451"/>
      <c r="G16" s="451"/>
      <c r="H16" s="451"/>
      <c r="I16" s="451"/>
      <c r="J16" s="451"/>
    </row>
    <row r="17" spans="1:10" ht="1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5">
      <c r="A18" s="66" t="s">
        <v>213</v>
      </c>
      <c r="B18" s="66"/>
      <c r="C18" s="66"/>
      <c r="D18" s="66"/>
      <c r="E18" s="66"/>
      <c r="F18" s="451" t="s">
        <v>357</v>
      </c>
      <c r="G18" s="451"/>
      <c r="H18" s="451"/>
      <c r="I18" s="451"/>
      <c r="J18" s="451"/>
    </row>
    <row r="19" spans="1:10" ht="1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5">
      <c r="A20" s="433" t="s">
        <v>214</v>
      </c>
      <c r="B20" s="433"/>
      <c r="C20" s="433"/>
      <c r="D20" s="433"/>
      <c r="E20" s="433"/>
      <c r="F20" s="433"/>
      <c r="G20" s="433"/>
      <c r="H20" s="433"/>
      <c r="I20" s="433"/>
      <c r="J20" s="433"/>
    </row>
    <row r="21" spans="1:10" ht="15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29.25" customHeight="1">
      <c r="A22" s="442" t="s">
        <v>298</v>
      </c>
      <c r="B22" s="442" t="s">
        <v>336</v>
      </c>
      <c r="C22" s="442" t="s">
        <v>275</v>
      </c>
      <c r="D22" s="447" t="s">
        <v>215</v>
      </c>
      <c r="E22" s="448"/>
      <c r="F22" s="448"/>
      <c r="G22" s="449"/>
      <c r="H22" s="442" t="s">
        <v>353</v>
      </c>
      <c r="I22" s="442" t="s">
        <v>352</v>
      </c>
      <c r="J22" s="454" t="s">
        <v>299</v>
      </c>
    </row>
    <row r="23" spans="1:10" ht="15">
      <c r="A23" s="446"/>
      <c r="B23" s="446"/>
      <c r="C23" s="446"/>
      <c r="D23" s="442" t="s">
        <v>149</v>
      </c>
      <c r="E23" s="431" t="s">
        <v>42</v>
      </c>
      <c r="F23" s="444"/>
      <c r="G23" s="432"/>
      <c r="H23" s="446"/>
      <c r="I23" s="446"/>
      <c r="J23" s="455"/>
    </row>
    <row r="24" spans="1:10" ht="60">
      <c r="A24" s="443"/>
      <c r="B24" s="443"/>
      <c r="C24" s="443"/>
      <c r="D24" s="443"/>
      <c r="E24" s="64" t="s">
        <v>358</v>
      </c>
      <c r="F24" s="64" t="s">
        <v>216</v>
      </c>
      <c r="G24" s="64" t="s">
        <v>217</v>
      </c>
      <c r="H24" s="443"/>
      <c r="I24" s="443"/>
      <c r="J24" s="456"/>
    </row>
    <row r="25" spans="1:10" ht="15">
      <c r="A25" s="103" t="s">
        <v>218</v>
      </c>
      <c r="B25" s="103" t="s">
        <v>219</v>
      </c>
      <c r="C25" s="103" t="s">
        <v>220</v>
      </c>
      <c r="D25" s="103" t="s">
        <v>221</v>
      </c>
      <c r="E25" s="103" t="s">
        <v>222</v>
      </c>
      <c r="F25" s="103" t="s">
        <v>223</v>
      </c>
      <c r="G25" s="103" t="s">
        <v>224</v>
      </c>
      <c r="H25" s="103" t="s">
        <v>225</v>
      </c>
      <c r="I25" s="103" t="s">
        <v>226</v>
      </c>
      <c r="J25" s="103" t="s">
        <v>227</v>
      </c>
    </row>
    <row r="26" spans="1:10" ht="15">
      <c r="A26" s="64">
        <v>1</v>
      </c>
      <c r="B26" s="99" t="s">
        <v>462</v>
      </c>
      <c r="C26" s="100">
        <v>12</v>
      </c>
      <c r="D26" s="101">
        <f>E26+F26+G26</f>
        <v>133.55</v>
      </c>
      <c r="E26" s="101">
        <v>133.55</v>
      </c>
      <c r="F26" s="101"/>
      <c r="G26" s="101"/>
      <c r="H26" s="101">
        <v>80</v>
      </c>
      <c r="I26" s="101">
        <v>80</v>
      </c>
      <c r="J26" s="102">
        <f>C26*D26*(1+(H26/100+I26/100))*12-1.12</f>
        <v>50000</v>
      </c>
    </row>
    <row r="27" spans="1:10" ht="15">
      <c r="A27" s="64">
        <v>2</v>
      </c>
      <c r="B27" s="139" t="s">
        <v>452</v>
      </c>
      <c r="C27" s="100">
        <v>10</v>
      </c>
      <c r="D27" s="101">
        <f>E27+F27+G27</f>
        <v>2625.96</v>
      </c>
      <c r="E27" s="101">
        <v>2625.96</v>
      </c>
      <c r="F27" s="101"/>
      <c r="G27" s="101"/>
      <c r="H27" s="101">
        <v>80</v>
      </c>
      <c r="I27" s="101">
        <v>80</v>
      </c>
      <c r="J27" s="102">
        <f>C27*D27*(1+(H27/100+I27/100))*12+0.48</f>
        <v>819299.9999999999</v>
      </c>
    </row>
    <row r="28" spans="1:10" ht="15">
      <c r="A28" s="64">
        <v>3</v>
      </c>
      <c r="B28" s="139" t="s">
        <v>453</v>
      </c>
      <c r="C28" s="100">
        <v>79</v>
      </c>
      <c r="D28" s="101">
        <f>E28+F28+G28</f>
        <v>250.85</v>
      </c>
      <c r="E28" s="101">
        <v>250.85</v>
      </c>
      <c r="F28" s="101"/>
      <c r="G28" s="101"/>
      <c r="H28" s="101">
        <v>80</v>
      </c>
      <c r="I28" s="101">
        <v>80</v>
      </c>
      <c r="J28" s="102">
        <f>C28*D28*(1+(H28/100+I28/100))*12-15.08</f>
        <v>618280</v>
      </c>
    </row>
    <row r="29" spans="1:10" ht="25.5">
      <c r="A29" s="64">
        <v>4</v>
      </c>
      <c r="B29" s="139" t="s">
        <v>461</v>
      </c>
      <c r="C29" s="100">
        <v>25</v>
      </c>
      <c r="D29" s="101">
        <f>E29+F29+G29</f>
        <v>952.95</v>
      </c>
      <c r="E29" s="101">
        <v>952.95</v>
      </c>
      <c r="F29" s="101"/>
      <c r="G29" s="101"/>
      <c r="H29" s="101">
        <v>80</v>
      </c>
      <c r="I29" s="101">
        <v>80</v>
      </c>
      <c r="J29" s="102">
        <f>C29*D29*(1+(H29/100+I29/100))*12-1</f>
        <v>743300</v>
      </c>
    </row>
    <row r="30" spans="1:10" s="130" customFormat="1" ht="15">
      <c r="A30" s="452" t="s">
        <v>228</v>
      </c>
      <c r="B30" s="453"/>
      <c r="C30" s="128" t="s">
        <v>229</v>
      </c>
      <c r="D30" s="129">
        <f>SUM(D26:D29)</f>
        <v>3963.3100000000004</v>
      </c>
      <c r="E30" s="128" t="s">
        <v>229</v>
      </c>
      <c r="F30" s="128" t="s">
        <v>229</v>
      </c>
      <c r="G30" s="128" t="s">
        <v>229</v>
      </c>
      <c r="H30" s="128" t="s">
        <v>229</v>
      </c>
      <c r="I30" s="128" t="s">
        <v>229</v>
      </c>
      <c r="J30" s="129">
        <f>SUM(J26:J29)</f>
        <v>2230880</v>
      </c>
    </row>
    <row r="31" spans="1:10" ht="15">
      <c r="A31" s="105"/>
      <c r="B31" s="105"/>
      <c r="C31" s="105"/>
      <c r="D31" s="106"/>
      <c r="E31" s="105"/>
      <c r="F31" s="105"/>
      <c r="G31" s="105"/>
      <c r="H31" s="105"/>
      <c r="I31" s="105"/>
      <c r="J31" s="106"/>
    </row>
    <row r="32" spans="1:10" ht="15">
      <c r="A32" s="66" t="s">
        <v>212</v>
      </c>
      <c r="B32" s="66"/>
      <c r="C32" s="66"/>
      <c r="D32" s="451" t="s">
        <v>362</v>
      </c>
      <c r="E32" s="451"/>
      <c r="F32" s="451"/>
      <c r="G32" s="451"/>
      <c r="H32" s="451"/>
      <c r="I32" s="451"/>
      <c r="J32" s="451"/>
    </row>
    <row r="33" spans="1:10" ht="15">
      <c r="A33" s="66" t="s">
        <v>213</v>
      </c>
      <c r="B33" s="66"/>
      <c r="C33" s="66"/>
      <c r="D33" s="66"/>
      <c r="E33" s="66"/>
      <c r="F33" s="489" t="s">
        <v>357</v>
      </c>
      <c r="G33" s="489"/>
      <c r="H33" s="489"/>
      <c r="I33" s="489"/>
      <c r="J33" s="489"/>
    </row>
    <row r="34" spans="1:10" ht="15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15">
      <c r="A35" s="433" t="s">
        <v>363</v>
      </c>
      <c r="B35" s="433"/>
      <c r="C35" s="433"/>
      <c r="D35" s="433"/>
      <c r="E35" s="433"/>
      <c r="F35" s="433"/>
      <c r="G35" s="433"/>
      <c r="H35" s="433"/>
      <c r="I35" s="433"/>
      <c r="J35" s="433"/>
    </row>
    <row r="36" spans="1:10" ht="15">
      <c r="A36" s="433" t="s">
        <v>364</v>
      </c>
      <c r="B36" s="433"/>
      <c r="C36" s="433"/>
      <c r="D36" s="433"/>
      <c r="E36" s="433"/>
      <c r="F36" s="433"/>
      <c r="G36" s="433"/>
      <c r="H36" s="433"/>
      <c r="I36" s="433"/>
      <c r="J36" s="433"/>
    </row>
    <row r="37" spans="1:10" ht="15">
      <c r="A37" s="66"/>
      <c r="B37" s="66"/>
      <c r="C37" s="66"/>
      <c r="D37" s="66"/>
      <c r="E37" s="66"/>
      <c r="F37" s="66"/>
      <c r="G37" s="66"/>
      <c r="H37" s="66"/>
      <c r="I37" s="66"/>
      <c r="J37" s="66"/>
    </row>
    <row r="38" spans="1:10" ht="66" customHeight="1">
      <c r="A38" s="104" t="s">
        <v>298</v>
      </c>
      <c r="B38" s="500" t="s">
        <v>232</v>
      </c>
      <c r="C38" s="501"/>
      <c r="D38" s="500" t="s">
        <v>365</v>
      </c>
      <c r="E38" s="521"/>
      <c r="F38" s="501"/>
      <c r="G38" s="500" t="s">
        <v>260</v>
      </c>
      <c r="H38" s="501"/>
      <c r="I38" s="500" t="s">
        <v>289</v>
      </c>
      <c r="J38" s="501"/>
    </row>
    <row r="39" spans="1:10" ht="15">
      <c r="A39" s="103" t="s">
        <v>218</v>
      </c>
      <c r="B39" s="431" t="s">
        <v>219</v>
      </c>
      <c r="C39" s="432"/>
      <c r="D39" s="431">
        <v>3</v>
      </c>
      <c r="E39" s="444"/>
      <c r="F39" s="432"/>
      <c r="G39" s="431">
        <v>4</v>
      </c>
      <c r="H39" s="432"/>
      <c r="I39" s="431">
        <v>5</v>
      </c>
      <c r="J39" s="432"/>
    </row>
    <row r="40" spans="1:10" ht="15">
      <c r="A40" s="103"/>
      <c r="B40" s="461" t="s">
        <v>366</v>
      </c>
      <c r="C40" s="463"/>
      <c r="D40" s="431">
        <v>34</v>
      </c>
      <c r="E40" s="444"/>
      <c r="F40" s="432"/>
      <c r="G40" s="440">
        <v>45852.94</v>
      </c>
      <c r="H40" s="441"/>
      <c r="I40" s="440">
        <f>D40*G40+0.04</f>
        <v>1559000</v>
      </c>
      <c r="J40" s="441"/>
    </row>
    <row r="41" spans="1:10" ht="15">
      <c r="A41" s="103"/>
      <c r="B41" s="461" t="s">
        <v>367</v>
      </c>
      <c r="C41" s="463"/>
      <c r="D41" s="431">
        <v>19</v>
      </c>
      <c r="E41" s="444"/>
      <c r="F41" s="432"/>
      <c r="G41" s="440">
        <v>5526.32</v>
      </c>
      <c r="H41" s="441"/>
      <c r="I41" s="440">
        <f>D41*G41-0.08</f>
        <v>104999.99999999999</v>
      </c>
      <c r="J41" s="441"/>
    </row>
    <row r="42" spans="1:10" s="130" customFormat="1" ht="15">
      <c r="A42" s="128"/>
      <c r="B42" s="452" t="s">
        <v>228</v>
      </c>
      <c r="C42" s="453"/>
      <c r="D42" s="452" t="s">
        <v>229</v>
      </c>
      <c r="E42" s="464"/>
      <c r="F42" s="453"/>
      <c r="G42" s="452" t="s">
        <v>229</v>
      </c>
      <c r="H42" s="453"/>
      <c r="I42" s="519">
        <f>SUM(I40:J41)</f>
        <v>1664000</v>
      </c>
      <c r="J42" s="520"/>
    </row>
    <row r="43" spans="1:10" ht="15">
      <c r="A43" s="110"/>
      <c r="B43" s="105"/>
      <c r="C43" s="105"/>
      <c r="D43" s="105"/>
      <c r="E43" s="105"/>
      <c r="F43" s="98"/>
      <c r="G43" s="98"/>
      <c r="H43" s="98"/>
      <c r="I43" s="106"/>
      <c r="J43" s="98"/>
    </row>
    <row r="44" spans="1:10" ht="15">
      <c r="A44" s="66" t="s">
        <v>212</v>
      </c>
      <c r="B44" s="66"/>
      <c r="C44" s="66"/>
      <c r="D44" s="451" t="s">
        <v>368</v>
      </c>
      <c r="E44" s="451"/>
      <c r="F44" s="451"/>
      <c r="G44" s="451"/>
      <c r="H44" s="451"/>
      <c r="I44" s="451"/>
      <c r="J44" s="451"/>
    </row>
    <row r="45" spans="1:10" ht="15">
      <c r="A45" s="66" t="s">
        <v>213</v>
      </c>
      <c r="B45" s="66"/>
      <c r="C45" s="66"/>
      <c r="D45" s="66"/>
      <c r="E45" s="66"/>
      <c r="F45" s="489" t="s">
        <v>357</v>
      </c>
      <c r="G45" s="489"/>
      <c r="H45" s="489"/>
      <c r="I45" s="489"/>
      <c r="J45" s="489"/>
    </row>
    <row r="46" spans="1:10" ht="15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5">
      <c r="A47" s="433" t="s">
        <v>425</v>
      </c>
      <c r="B47" s="433"/>
      <c r="C47" s="433"/>
      <c r="D47" s="433"/>
      <c r="E47" s="433"/>
      <c r="F47" s="433"/>
      <c r="G47" s="433"/>
      <c r="H47" s="433"/>
      <c r="I47" s="433"/>
      <c r="J47" s="433"/>
    </row>
    <row r="48" spans="1:10" ht="15">
      <c r="A48" s="433" t="s">
        <v>240</v>
      </c>
      <c r="B48" s="433"/>
      <c r="C48" s="433"/>
      <c r="D48" s="433"/>
      <c r="E48" s="433"/>
      <c r="F48" s="433"/>
      <c r="G48" s="433"/>
      <c r="H48" s="433"/>
      <c r="I48" s="433"/>
      <c r="J48" s="433"/>
    </row>
    <row r="49" spans="1:10" ht="15">
      <c r="A49" s="433" t="s">
        <v>241</v>
      </c>
      <c r="B49" s="433"/>
      <c r="C49" s="433"/>
      <c r="D49" s="433"/>
      <c r="E49" s="433"/>
      <c r="F49" s="433"/>
      <c r="G49" s="433"/>
      <c r="H49" s="433"/>
      <c r="I49" s="433"/>
      <c r="J49" s="433"/>
    </row>
    <row r="50" spans="1:10" ht="15">
      <c r="A50" s="433" t="s">
        <v>242</v>
      </c>
      <c r="B50" s="433"/>
      <c r="C50" s="433"/>
      <c r="D50" s="433"/>
      <c r="E50" s="433"/>
      <c r="F50" s="433"/>
      <c r="G50" s="433"/>
      <c r="H50" s="433"/>
      <c r="I50" s="433"/>
      <c r="J50" s="433"/>
    </row>
    <row r="51" spans="1:10" ht="15">
      <c r="A51" s="66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63.75" customHeight="1">
      <c r="A52" s="107" t="s">
        <v>298</v>
      </c>
      <c r="B52" s="508" t="s">
        <v>243</v>
      </c>
      <c r="C52" s="522"/>
      <c r="D52" s="522"/>
      <c r="E52" s="522"/>
      <c r="F52" s="509"/>
      <c r="G52" s="508" t="s">
        <v>244</v>
      </c>
      <c r="H52" s="509"/>
      <c r="I52" s="508" t="s">
        <v>278</v>
      </c>
      <c r="J52" s="509"/>
    </row>
    <row r="53" spans="1:10" ht="15">
      <c r="A53" s="103" t="s">
        <v>218</v>
      </c>
      <c r="B53" s="431" t="s">
        <v>219</v>
      </c>
      <c r="C53" s="444"/>
      <c r="D53" s="444"/>
      <c r="E53" s="444"/>
      <c r="F53" s="432"/>
      <c r="G53" s="480">
        <v>3</v>
      </c>
      <c r="H53" s="481"/>
      <c r="I53" s="480">
        <v>4</v>
      </c>
      <c r="J53" s="481"/>
    </row>
    <row r="54" spans="1:10" ht="36" customHeight="1">
      <c r="A54" s="103" t="s">
        <v>218</v>
      </c>
      <c r="B54" s="427" t="s">
        <v>245</v>
      </c>
      <c r="C54" s="436"/>
      <c r="D54" s="436"/>
      <c r="E54" s="436"/>
      <c r="F54" s="428"/>
      <c r="G54" s="431" t="s">
        <v>229</v>
      </c>
      <c r="H54" s="432"/>
      <c r="I54" s="517">
        <f>I55+I56+I57</f>
        <v>490793.6</v>
      </c>
      <c r="J54" s="518"/>
    </row>
    <row r="55" spans="1:10" ht="26.25" customHeight="1">
      <c r="A55" s="103" t="s">
        <v>246</v>
      </c>
      <c r="B55" s="427" t="s">
        <v>279</v>
      </c>
      <c r="C55" s="436"/>
      <c r="D55" s="436"/>
      <c r="E55" s="436"/>
      <c r="F55" s="428"/>
      <c r="G55" s="517">
        <v>2230880</v>
      </c>
      <c r="H55" s="518"/>
      <c r="I55" s="517">
        <f>G55*0.22</f>
        <v>490793.6</v>
      </c>
      <c r="J55" s="518"/>
    </row>
    <row r="56" spans="1:10" ht="15">
      <c r="A56" s="111" t="s">
        <v>247</v>
      </c>
      <c r="B56" s="461" t="s">
        <v>280</v>
      </c>
      <c r="C56" s="462"/>
      <c r="D56" s="462"/>
      <c r="E56" s="462"/>
      <c r="F56" s="463"/>
      <c r="G56" s="517">
        <v>0</v>
      </c>
      <c r="H56" s="518"/>
      <c r="I56" s="517">
        <v>0</v>
      </c>
      <c r="J56" s="518"/>
    </row>
    <row r="57" spans="1:10" ht="48.75" customHeight="1">
      <c r="A57" s="103" t="s">
        <v>248</v>
      </c>
      <c r="B57" s="427" t="s">
        <v>281</v>
      </c>
      <c r="C57" s="436"/>
      <c r="D57" s="436"/>
      <c r="E57" s="436"/>
      <c r="F57" s="428"/>
      <c r="G57" s="517"/>
      <c r="H57" s="518"/>
      <c r="I57" s="517"/>
      <c r="J57" s="518"/>
    </row>
    <row r="58" spans="1:10" ht="42" customHeight="1">
      <c r="A58" s="103" t="s">
        <v>219</v>
      </c>
      <c r="B58" s="427" t="s">
        <v>249</v>
      </c>
      <c r="C58" s="436"/>
      <c r="D58" s="436"/>
      <c r="E58" s="436"/>
      <c r="F58" s="428"/>
      <c r="G58" s="431" t="s">
        <v>229</v>
      </c>
      <c r="H58" s="432"/>
      <c r="I58" s="517">
        <f>I59+I61+I60+I62+I63</f>
        <v>69157.28</v>
      </c>
      <c r="J58" s="518"/>
    </row>
    <row r="59" spans="1:10" ht="54.75" customHeight="1">
      <c r="A59" s="103" t="s">
        <v>250</v>
      </c>
      <c r="B59" s="427" t="s">
        <v>282</v>
      </c>
      <c r="C59" s="436"/>
      <c r="D59" s="436"/>
      <c r="E59" s="436"/>
      <c r="F59" s="428"/>
      <c r="G59" s="517">
        <f>G55</f>
        <v>2230880</v>
      </c>
      <c r="H59" s="518"/>
      <c r="I59" s="517">
        <f>G59*0.029</f>
        <v>64695.520000000004</v>
      </c>
      <c r="J59" s="518"/>
    </row>
    <row r="60" spans="1:10" ht="48" customHeight="1">
      <c r="A60" s="103" t="s">
        <v>251</v>
      </c>
      <c r="B60" s="427" t="s">
        <v>283</v>
      </c>
      <c r="C60" s="436"/>
      <c r="D60" s="436"/>
      <c r="E60" s="436"/>
      <c r="F60" s="428"/>
      <c r="G60" s="517"/>
      <c r="H60" s="518"/>
      <c r="I60" s="517"/>
      <c r="J60" s="518"/>
    </row>
    <row r="61" spans="1:10" ht="42" customHeight="1">
      <c r="A61" s="103" t="s">
        <v>252</v>
      </c>
      <c r="B61" s="427" t="s">
        <v>284</v>
      </c>
      <c r="C61" s="436"/>
      <c r="D61" s="436"/>
      <c r="E61" s="436"/>
      <c r="F61" s="428"/>
      <c r="G61" s="517">
        <f>G55</f>
        <v>2230880</v>
      </c>
      <c r="H61" s="518"/>
      <c r="I61" s="517">
        <f>G61*0.002</f>
        <v>4461.76</v>
      </c>
      <c r="J61" s="518"/>
    </row>
    <row r="62" spans="1:10" ht="42.75" customHeight="1">
      <c r="A62" s="103" t="s">
        <v>253</v>
      </c>
      <c r="B62" s="514" t="s">
        <v>285</v>
      </c>
      <c r="C62" s="515"/>
      <c r="D62" s="515"/>
      <c r="E62" s="515"/>
      <c r="F62" s="516"/>
      <c r="G62" s="517"/>
      <c r="H62" s="518"/>
      <c r="I62" s="517"/>
      <c r="J62" s="518"/>
    </row>
    <row r="63" spans="1:10" ht="44.25" customHeight="1">
      <c r="A63" s="103" t="s">
        <v>254</v>
      </c>
      <c r="B63" s="514" t="s">
        <v>285</v>
      </c>
      <c r="C63" s="515"/>
      <c r="D63" s="515"/>
      <c r="E63" s="515"/>
      <c r="F63" s="516"/>
      <c r="G63" s="517"/>
      <c r="H63" s="518"/>
      <c r="I63" s="517"/>
      <c r="J63" s="518"/>
    </row>
    <row r="64" spans="1:10" ht="33.75" customHeight="1">
      <c r="A64" s="103" t="s">
        <v>220</v>
      </c>
      <c r="B64" s="427" t="s">
        <v>255</v>
      </c>
      <c r="C64" s="436"/>
      <c r="D64" s="436"/>
      <c r="E64" s="436"/>
      <c r="F64" s="428"/>
      <c r="G64" s="517">
        <f>G61</f>
        <v>2230880</v>
      </c>
      <c r="H64" s="518"/>
      <c r="I64" s="517">
        <f>G64*0.051-104.21</f>
        <v>113670.66999999998</v>
      </c>
      <c r="J64" s="518"/>
    </row>
    <row r="65" spans="1:10" s="130" customFormat="1" ht="15">
      <c r="A65" s="132"/>
      <c r="B65" s="452" t="s">
        <v>228</v>
      </c>
      <c r="C65" s="464"/>
      <c r="D65" s="464"/>
      <c r="E65" s="464"/>
      <c r="F65" s="453"/>
      <c r="G65" s="523" t="s">
        <v>229</v>
      </c>
      <c r="H65" s="524"/>
      <c r="I65" s="525">
        <f>I64+I58+I54</f>
        <v>673621.5499999999</v>
      </c>
      <c r="J65" s="526"/>
    </row>
    <row r="66" spans="1:10" ht="15">
      <c r="A66" s="66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5">
      <c r="A67" s="459" t="s">
        <v>256</v>
      </c>
      <c r="B67" s="459"/>
      <c r="C67" s="459"/>
      <c r="D67" s="459"/>
      <c r="E67" s="459"/>
      <c r="F67" s="459"/>
      <c r="G67" s="459"/>
      <c r="H67" s="459"/>
      <c r="I67" s="459"/>
      <c r="J67" s="459"/>
    </row>
    <row r="68" spans="1:10" ht="15">
      <c r="A68" s="459" t="s">
        <v>257</v>
      </c>
      <c r="B68" s="459"/>
      <c r="C68" s="459"/>
      <c r="D68" s="459"/>
      <c r="E68" s="459"/>
      <c r="F68" s="459"/>
      <c r="G68" s="459"/>
      <c r="H68" s="459"/>
      <c r="I68" s="459"/>
      <c r="J68" s="459"/>
    </row>
    <row r="69" spans="1:10" ht="15">
      <c r="A69" s="459" t="s">
        <v>300</v>
      </c>
      <c r="B69" s="459"/>
      <c r="C69" s="459"/>
      <c r="D69" s="459"/>
      <c r="E69" s="459"/>
      <c r="F69" s="459"/>
      <c r="G69" s="459"/>
      <c r="H69" s="459"/>
      <c r="I69" s="459"/>
      <c r="J69" s="459"/>
    </row>
    <row r="70" spans="1:10" ht="15">
      <c r="A70" s="459" t="s">
        <v>258</v>
      </c>
      <c r="B70" s="459"/>
      <c r="C70" s="459"/>
      <c r="D70" s="459"/>
      <c r="E70" s="459"/>
      <c r="F70" s="459"/>
      <c r="G70" s="459"/>
      <c r="H70" s="459"/>
      <c r="I70" s="459"/>
      <c r="J70" s="459"/>
    </row>
    <row r="71" spans="1:10" ht="15">
      <c r="A71" s="459" t="s">
        <v>259</v>
      </c>
      <c r="B71" s="459"/>
      <c r="C71" s="459"/>
      <c r="D71" s="459"/>
      <c r="E71" s="459"/>
      <c r="F71" s="459"/>
      <c r="G71" s="459"/>
      <c r="H71" s="459"/>
      <c r="I71" s="459"/>
      <c r="J71" s="459"/>
    </row>
    <row r="72" spans="1:10" ht="15">
      <c r="A72" s="459" t="s">
        <v>301</v>
      </c>
      <c r="B72" s="459"/>
      <c r="C72" s="459"/>
      <c r="D72" s="459"/>
      <c r="E72" s="459"/>
      <c r="F72" s="459"/>
      <c r="G72" s="459"/>
      <c r="H72" s="459"/>
      <c r="I72" s="459"/>
      <c r="J72" s="459"/>
    </row>
    <row r="73" spans="1:10" ht="15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5">
      <c r="A74" s="433" t="s">
        <v>426</v>
      </c>
      <c r="B74" s="433"/>
      <c r="C74" s="433"/>
      <c r="D74" s="433"/>
      <c r="E74" s="433"/>
      <c r="F74" s="433"/>
      <c r="G74" s="433"/>
      <c r="H74" s="433"/>
      <c r="I74" s="433"/>
      <c r="J74" s="433"/>
    </row>
    <row r="75" spans="1:10" ht="15">
      <c r="A75" s="433" t="s">
        <v>270</v>
      </c>
      <c r="B75" s="433"/>
      <c r="C75" s="433"/>
      <c r="D75" s="433"/>
      <c r="E75" s="433"/>
      <c r="F75" s="433"/>
      <c r="G75" s="433"/>
      <c r="H75" s="433"/>
      <c r="I75" s="433"/>
      <c r="J75" s="433"/>
    </row>
    <row r="76" spans="1:10" ht="15">
      <c r="A76" s="66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45" customHeight="1">
      <c r="A77" s="64" t="s">
        <v>298</v>
      </c>
      <c r="B77" s="447" t="s">
        <v>232</v>
      </c>
      <c r="C77" s="448"/>
      <c r="D77" s="449"/>
      <c r="E77" s="447" t="s">
        <v>271</v>
      </c>
      <c r="F77" s="449"/>
      <c r="G77" s="64" t="s">
        <v>293</v>
      </c>
      <c r="H77" s="447" t="s">
        <v>294</v>
      </c>
      <c r="I77" s="448"/>
      <c r="J77" s="449"/>
    </row>
    <row r="78" spans="1:10" ht="15">
      <c r="A78" s="64" t="s">
        <v>218</v>
      </c>
      <c r="B78" s="447" t="s">
        <v>219</v>
      </c>
      <c r="C78" s="448"/>
      <c r="D78" s="449"/>
      <c r="E78" s="447">
        <v>3</v>
      </c>
      <c r="F78" s="449"/>
      <c r="G78" s="64">
        <v>4</v>
      </c>
      <c r="H78" s="447">
        <v>5</v>
      </c>
      <c r="I78" s="448"/>
      <c r="J78" s="449"/>
    </row>
    <row r="79" spans="1:10" ht="15" customHeight="1">
      <c r="A79" s="64">
        <v>1</v>
      </c>
      <c r="B79" s="427" t="s">
        <v>450</v>
      </c>
      <c r="C79" s="436"/>
      <c r="D79" s="428"/>
      <c r="E79" s="447" t="s">
        <v>393</v>
      </c>
      <c r="F79" s="449"/>
      <c r="G79" s="64">
        <v>1</v>
      </c>
      <c r="H79" s="437">
        <v>9408747.99</v>
      </c>
      <c r="I79" s="438"/>
      <c r="J79" s="439"/>
    </row>
    <row r="80" spans="1:10" s="130" customFormat="1" ht="15">
      <c r="A80" s="133"/>
      <c r="B80" s="502" t="s">
        <v>228</v>
      </c>
      <c r="C80" s="503"/>
      <c r="D80" s="504"/>
      <c r="E80" s="502" t="s">
        <v>229</v>
      </c>
      <c r="F80" s="504"/>
      <c r="G80" s="133" t="s">
        <v>229</v>
      </c>
      <c r="H80" s="505">
        <f>SUM(H79:J79)</f>
        <v>9408747.99</v>
      </c>
      <c r="I80" s="506"/>
      <c r="J80" s="507"/>
    </row>
    <row r="81" spans="1:10" ht="1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15">
      <c r="A82" s="433" t="s">
        <v>427</v>
      </c>
      <c r="B82" s="433"/>
      <c r="C82" s="433"/>
      <c r="D82" s="433"/>
      <c r="E82" s="433"/>
      <c r="F82" s="433"/>
      <c r="G82" s="433"/>
      <c r="H82" s="433"/>
      <c r="I82" s="433"/>
      <c r="J82" s="433"/>
    </row>
    <row r="83" spans="1:10" ht="15">
      <c r="A83" s="66"/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30">
      <c r="A84" s="64" t="s">
        <v>298</v>
      </c>
      <c r="B84" s="447" t="s">
        <v>232</v>
      </c>
      <c r="C84" s="448"/>
      <c r="D84" s="448"/>
      <c r="E84" s="449"/>
      <c r="F84" s="447" t="s">
        <v>272</v>
      </c>
      <c r="G84" s="449"/>
      <c r="H84" s="447" t="s">
        <v>273</v>
      </c>
      <c r="I84" s="448"/>
      <c r="J84" s="449"/>
    </row>
    <row r="85" spans="1:10" ht="15">
      <c r="A85" s="64" t="s">
        <v>218</v>
      </c>
      <c r="B85" s="447" t="s">
        <v>219</v>
      </c>
      <c r="C85" s="448"/>
      <c r="D85" s="448"/>
      <c r="E85" s="449"/>
      <c r="F85" s="447">
        <v>3</v>
      </c>
      <c r="G85" s="449"/>
      <c r="H85" s="447">
        <v>4</v>
      </c>
      <c r="I85" s="448"/>
      <c r="J85" s="449"/>
    </row>
    <row r="86" spans="1:10" ht="15" customHeight="1">
      <c r="A86" s="64">
        <v>1</v>
      </c>
      <c r="B86" s="427" t="s">
        <v>454</v>
      </c>
      <c r="C86" s="436"/>
      <c r="D86" s="436"/>
      <c r="E86" s="428"/>
      <c r="F86" s="447">
        <v>0</v>
      </c>
      <c r="G86" s="449"/>
      <c r="H86" s="437">
        <v>0</v>
      </c>
      <c r="I86" s="438"/>
      <c r="J86" s="439"/>
    </row>
    <row r="87" spans="1:10" ht="15">
      <c r="A87" s="64">
        <v>2</v>
      </c>
      <c r="B87" s="427" t="s">
        <v>465</v>
      </c>
      <c r="C87" s="436"/>
      <c r="D87" s="436"/>
      <c r="E87" s="428"/>
      <c r="F87" s="447">
        <v>0</v>
      </c>
      <c r="G87" s="449"/>
      <c r="H87" s="437">
        <v>0</v>
      </c>
      <c r="I87" s="438"/>
      <c r="J87" s="439"/>
    </row>
    <row r="88" spans="1:10" ht="15" customHeight="1">
      <c r="A88" s="64">
        <v>2</v>
      </c>
      <c r="B88" s="427" t="s">
        <v>466</v>
      </c>
      <c r="C88" s="436"/>
      <c r="D88" s="436"/>
      <c r="E88" s="428"/>
      <c r="F88" s="447">
        <v>0</v>
      </c>
      <c r="G88" s="449"/>
      <c r="H88" s="437">
        <v>0</v>
      </c>
      <c r="I88" s="438"/>
      <c r="J88" s="439"/>
    </row>
    <row r="89" spans="1:10" s="130" customFormat="1" ht="15">
      <c r="A89" s="133"/>
      <c r="B89" s="502" t="s">
        <v>228</v>
      </c>
      <c r="C89" s="503"/>
      <c r="D89" s="503"/>
      <c r="E89" s="504"/>
      <c r="F89" s="502" t="s">
        <v>229</v>
      </c>
      <c r="G89" s="504"/>
      <c r="H89" s="505">
        <f>SUM(H86:J88)</f>
        <v>0</v>
      </c>
      <c r="I89" s="506"/>
      <c r="J89" s="507"/>
    </row>
    <row r="90" spans="1:10" ht="1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">
      <c r="A91" s="467" t="s">
        <v>430</v>
      </c>
      <c r="B91" s="467"/>
      <c r="C91" s="467"/>
      <c r="D91" s="467"/>
      <c r="E91" s="467"/>
      <c r="F91" s="467"/>
      <c r="G91" s="467"/>
      <c r="H91" s="467"/>
      <c r="I91" s="467"/>
      <c r="J91" s="467"/>
    </row>
    <row r="92" spans="1:10" ht="15">
      <c r="A92" s="433" t="s">
        <v>274</v>
      </c>
      <c r="B92" s="433"/>
      <c r="C92" s="433"/>
      <c r="D92" s="433"/>
      <c r="E92" s="433"/>
      <c r="F92" s="433"/>
      <c r="G92" s="433"/>
      <c r="H92" s="433"/>
      <c r="I92" s="433"/>
      <c r="J92" s="433"/>
    </row>
    <row r="93" spans="1:10" ht="1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35.25" customHeight="1">
      <c r="A94" s="64" t="s">
        <v>298</v>
      </c>
      <c r="B94" s="447" t="s">
        <v>232</v>
      </c>
      <c r="C94" s="448"/>
      <c r="D94" s="449"/>
      <c r="E94" s="447" t="s">
        <v>268</v>
      </c>
      <c r="F94" s="449"/>
      <c r="G94" s="447" t="s">
        <v>295</v>
      </c>
      <c r="H94" s="449"/>
      <c r="I94" s="447" t="s">
        <v>296</v>
      </c>
      <c r="J94" s="449"/>
    </row>
    <row r="95" spans="1:10" s="97" customFormat="1" ht="15">
      <c r="A95" s="65">
        <v>1</v>
      </c>
      <c r="B95" s="447">
        <v>2</v>
      </c>
      <c r="C95" s="448"/>
      <c r="D95" s="449"/>
      <c r="E95" s="447">
        <v>3</v>
      </c>
      <c r="F95" s="449"/>
      <c r="G95" s="508">
        <v>4</v>
      </c>
      <c r="H95" s="509"/>
      <c r="I95" s="508">
        <v>5</v>
      </c>
      <c r="J95" s="509"/>
    </row>
    <row r="96" spans="1:10" ht="15" customHeight="1">
      <c r="A96" s="65">
        <v>1</v>
      </c>
      <c r="B96" s="427" t="s">
        <v>351</v>
      </c>
      <c r="C96" s="436"/>
      <c r="D96" s="428"/>
      <c r="E96" s="437"/>
      <c r="F96" s="439"/>
      <c r="G96" s="482"/>
      <c r="H96" s="484"/>
      <c r="I96" s="482">
        <v>8654772</v>
      </c>
      <c r="J96" s="484"/>
    </row>
    <row r="97" spans="1:10" ht="15" customHeight="1">
      <c r="A97" s="65">
        <v>2</v>
      </c>
      <c r="B97" s="427" t="s">
        <v>438</v>
      </c>
      <c r="C97" s="436"/>
      <c r="D97" s="428"/>
      <c r="E97" s="437"/>
      <c r="F97" s="439"/>
      <c r="G97" s="482"/>
      <c r="H97" s="484"/>
      <c r="I97" s="482">
        <v>1090322.5</v>
      </c>
      <c r="J97" s="484"/>
    </row>
    <row r="98" spans="1:10" ht="15" customHeight="1">
      <c r="A98" s="65">
        <v>3</v>
      </c>
      <c r="B98" s="427" t="s">
        <v>431</v>
      </c>
      <c r="C98" s="436"/>
      <c r="D98" s="428"/>
      <c r="E98" s="437"/>
      <c r="F98" s="439"/>
      <c r="G98" s="482"/>
      <c r="H98" s="484"/>
      <c r="I98" s="482">
        <v>2250000</v>
      </c>
      <c r="J98" s="484"/>
    </row>
    <row r="99" spans="1:10" s="130" customFormat="1" ht="15">
      <c r="A99" s="136"/>
      <c r="B99" s="502" t="s">
        <v>228</v>
      </c>
      <c r="C99" s="503"/>
      <c r="D99" s="504"/>
      <c r="E99" s="505"/>
      <c r="F99" s="507"/>
      <c r="G99" s="512"/>
      <c r="H99" s="513"/>
      <c r="I99" s="512">
        <f>SUM(I96:J98)</f>
        <v>11995094.5</v>
      </c>
      <c r="J99" s="513"/>
    </row>
    <row r="100" spans="1:10" ht="15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67" ht="34.5" customHeight="1">
      <c r="A101" s="496" t="s">
        <v>302</v>
      </c>
      <c r="B101" s="496"/>
      <c r="C101" s="496"/>
      <c r="D101" s="496"/>
      <c r="E101" s="496"/>
      <c r="F101" s="113"/>
      <c r="G101" s="114"/>
      <c r="H101" s="497" t="str">
        <f>'Табл 3,4'!BE25</f>
        <v>А.В.Тарасенко</v>
      </c>
      <c r="I101" s="497"/>
      <c r="J101" s="497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375"/>
      <c r="AO101" s="375"/>
      <c r="AP101" s="375"/>
      <c r="AQ101" s="375"/>
      <c r="AR101" s="375"/>
      <c r="AS101" s="375"/>
      <c r="AT101" s="375"/>
      <c r="AU101" s="375"/>
      <c r="AV101" s="375"/>
      <c r="AW101" s="375"/>
      <c r="AX101" s="375"/>
      <c r="AY101" s="375"/>
      <c r="AZ101" s="375"/>
      <c r="BA101" s="375"/>
      <c r="BB101" s="375"/>
      <c r="BC101" s="375"/>
      <c r="BD101" s="375"/>
      <c r="BE101" s="375"/>
      <c r="BF101" s="375"/>
      <c r="BG101" s="375"/>
      <c r="BH101" s="375"/>
      <c r="BI101" s="375"/>
      <c r="BJ101" s="375"/>
      <c r="BK101" s="375"/>
      <c r="BL101" s="375"/>
      <c r="BM101" s="375"/>
      <c r="BN101" s="375"/>
      <c r="BO101" s="375"/>
    </row>
    <row r="102" spans="1:67" ht="14.25" customHeight="1">
      <c r="A102" s="113"/>
      <c r="B102" s="113"/>
      <c r="C102" s="113"/>
      <c r="D102" s="113"/>
      <c r="E102" s="113"/>
      <c r="F102" s="115"/>
      <c r="G102" s="116" t="s">
        <v>130</v>
      </c>
      <c r="H102" s="499" t="s">
        <v>131</v>
      </c>
      <c r="I102" s="499"/>
      <c r="J102" s="49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379" t="s">
        <v>130</v>
      </c>
      <c r="AO102" s="379"/>
      <c r="AP102" s="379"/>
      <c r="AQ102" s="379"/>
      <c r="AR102" s="379"/>
      <c r="AS102" s="379"/>
      <c r="AT102" s="379"/>
      <c r="AU102" s="379"/>
      <c r="AV102" s="379"/>
      <c r="AW102" s="379"/>
      <c r="AX102" s="379"/>
      <c r="AY102" s="379"/>
      <c r="AZ102" s="379"/>
      <c r="BA102" s="379"/>
      <c r="BB102" s="379"/>
      <c r="BC102" s="379"/>
      <c r="BD102" s="379"/>
      <c r="BE102" s="379" t="s">
        <v>131</v>
      </c>
      <c r="BF102" s="379"/>
      <c r="BG102" s="379"/>
      <c r="BH102" s="379"/>
      <c r="BI102" s="379"/>
      <c r="BJ102" s="379"/>
      <c r="BK102" s="379"/>
      <c r="BL102" s="379"/>
      <c r="BM102" s="379"/>
      <c r="BN102" s="379"/>
      <c r="BO102" s="379"/>
    </row>
    <row r="103" spans="1:67" ht="31.5" customHeight="1">
      <c r="A103" s="495" t="s">
        <v>303</v>
      </c>
      <c r="B103" s="495"/>
      <c r="C103" s="495"/>
      <c r="D103" s="495"/>
      <c r="E103" s="495"/>
      <c r="F103" s="117"/>
      <c r="G103" s="118"/>
      <c r="H103" s="498" t="str">
        <f>'Табл 3,4'!BE27</f>
        <v>Г.С.Портнягина</v>
      </c>
      <c r="I103" s="498"/>
      <c r="J103" s="498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0"/>
      <c r="AH103" s="70"/>
      <c r="AI103" s="70"/>
      <c r="AJ103" s="70"/>
      <c r="AK103" s="70"/>
      <c r="AL103" s="70"/>
      <c r="AM103" s="70"/>
      <c r="AN103" s="375"/>
      <c r="AO103" s="375"/>
      <c r="AP103" s="375"/>
      <c r="AQ103" s="375"/>
      <c r="AR103" s="375"/>
      <c r="AS103" s="375"/>
      <c r="AT103" s="375"/>
      <c r="AU103" s="375"/>
      <c r="AV103" s="375"/>
      <c r="AW103" s="375"/>
      <c r="AX103" s="375"/>
      <c r="AY103" s="375"/>
      <c r="AZ103" s="375"/>
      <c r="BA103" s="375"/>
      <c r="BB103" s="375"/>
      <c r="BC103" s="375"/>
      <c r="BD103" s="375"/>
      <c r="BE103" s="375"/>
      <c r="BF103" s="375"/>
      <c r="BG103" s="375"/>
      <c r="BH103" s="375"/>
      <c r="BI103" s="375"/>
      <c r="BJ103" s="375"/>
      <c r="BK103" s="375"/>
      <c r="BL103" s="375"/>
      <c r="BM103" s="375"/>
      <c r="BN103" s="375"/>
      <c r="BO103" s="375"/>
    </row>
    <row r="104" spans="1:67" ht="14.25" customHeight="1">
      <c r="A104" s="117"/>
      <c r="B104" s="117"/>
      <c r="C104" s="117"/>
      <c r="D104" s="117"/>
      <c r="E104" s="117"/>
      <c r="F104" s="117"/>
      <c r="G104" s="119" t="s">
        <v>130</v>
      </c>
      <c r="H104" s="499" t="s">
        <v>131</v>
      </c>
      <c r="I104" s="499"/>
      <c r="J104" s="499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1"/>
      <c r="AH104" s="72"/>
      <c r="AI104" s="72"/>
      <c r="AJ104" s="72"/>
      <c r="AK104" s="72"/>
      <c r="AL104" s="72"/>
      <c r="AM104" s="72"/>
      <c r="AN104" s="379" t="s">
        <v>130</v>
      </c>
      <c r="AO104" s="379"/>
      <c r="AP104" s="379"/>
      <c r="AQ104" s="379"/>
      <c r="AR104" s="379"/>
      <c r="AS104" s="379"/>
      <c r="AT104" s="379"/>
      <c r="AU104" s="379"/>
      <c r="AV104" s="379"/>
      <c r="AW104" s="379"/>
      <c r="AX104" s="379"/>
      <c r="AY104" s="379"/>
      <c r="AZ104" s="379"/>
      <c r="BA104" s="379"/>
      <c r="BB104" s="379"/>
      <c r="BC104" s="379"/>
      <c r="BD104" s="379"/>
      <c r="BE104" s="379" t="s">
        <v>131</v>
      </c>
      <c r="BF104" s="379"/>
      <c r="BG104" s="379"/>
      <c r="BH104" s="379"/>
      <c r="BI104" s="379"/>
      <c r="BJ104" s="379"/>
      <c r="BK104" s="379"/>
      <c r="BL104" s="379"/>
      <c r="BM104" s="379"/>
      <c r="BN104" s="379"/>
      <c r="BO104" s="379"/>
    </row>
    <row r="105" spans="1:67" ht="14.25">
      <c r="A105" s="120"/>
      <c r="B105" s="120"/>
      <c r="C105" s="120"/>
      <c r="D105" s="120"/>
      <c r="E105" s="120"/>
      <c r="F105" s="120"/>
      <c r="G105" s="121"/>
      <c r="H105" s="121"/>
      <c r="I105" s="121"/>
      <c r="J105" s="121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377"/>
      <c r="Z105" s="377"/>
      <c r="AA105" s="377"/>
      <c r="AB105" s="377"/>
      <c r="AC105" s="377"/>
      <c r="AD105" s="377"/>
      <c r="AE105" s="377"/>
      <c r="AF105" s="377"/>
      <c r="AG105" s="70"/>
      <c r="AH105" s="377"/>
      <c r="AI105" s="377"/>
      <c r="AJ105" s="377"/>
      <c r="AK105" s="377"/>
      <c r="AL105" s="377"/>
      <c r="AM105" s="377"/>
      <c r="AN105" s="377"/>
      <c r="AO105" s="377"/>
      <c r="AP105" s="377"/>
      <c r="AQ105" s="377"/>
      <c r="AR105" s="377"/>
      <c r="AS105" s="377"/>
      <c r="AT105" s="377"/>
      <c r="AU105" s="377"/>
      <c r="AV105" s="377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</row>
    <row r="106" spans="1:67" ht="14.25">
      <c r="A106" s="491" t="s">
        <v>342</v>
      </c>
      <c r="B106" s="491"/>
      <c r="C106" s="491"/>
      <c r="D106" s="491"/>
      <c r="E106" s="491"/>
      <c r="F106" s="122"/>
      <c r="G106" s="123"/>
      <c r="H106" s="493" t="str">
        <f>'Табл 3,4'!BE30</f>
        <v>Г.С.Портнягина</v>
      </c>
      <c r="I106" s="493"/>
      <c r="J106" s="493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0"/>
      <c r="AI106" s="70"/>
      <c r="AJ106" s="70"/>
      <c r="AK106" s="70"/>
      <c r="AL106" s="70"/>
      <c r="AM106" s="70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</row>
    <row r="107" spans="1:67" ht="14.25">
      <c r="A107" s="124"/>
      <c r="B107" s="124"/>
      <c r="C107" s="124"/>
      <c r="D107" s="124"/>
      <c r="E107" s="124"/>
      <c r="F107" s="124"/>
      <c r="G107" s="121" t="s">
        <v>130</v>
      </c>
      <c r="H107" s="494" t="s">
        <v>131</v>
      </c>
      <c r="I107" s="494"/>
      <c r="J107" s="494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376"/>
      <c r="AD107" s="376"/>
      <c r="AE107" s="376"/>
      <c r="AF107" s="376"/>
      <c r="AG107" s="376"/>
      <c r="AH107" s="376"/>
      <c r="AI107" s="376"/>
      <c r="AJ107" s="376"/>
      <c r="AK107" s="376"/>
      <c r="AL107" s="30"/>
      <c r="AM107" s="68"/>
      <c r="AN107" s="379" t="s">
        <v>130</v>
      </c>
      <c r="AO107" s="379"/>
      <c r="AP107" s="379"/>
      <c r="AQ107" s="379"/>
      <c r="AR107" s="379"/>
      <c r="AS107" s="379"/>
      <c r="AT107" s="379"/>
      <c r="AU107" s="379"/>
      <c r="AV107" s="379"/>
      <c r="AW107" s="379"/>
      <c r="AX107" s="379"/>
      <c r="AY107" s="379"/>
      <c r="AZ107" s="379"/>
      <c r="BA107" s="379"/>
      <c r="BB107" s="379"/>
      <c r="BC107" s="379"/>
      <c r="BD107" s="379"/>
      <c r="BE107" s="379" t="s">
        <v>131</v>
      </c>
      <c r="BF107" s="379"/>
      <c r="BG107" s="379"/>
      <c r="BH107" s="379"/>
      <c r="BI107" s="379"/>
      <c r="BJ107" s="379"/>
      <c r="BK107" s="379"/>
      <c r="BL107" s="379"/>
      <c r="BM107" s="379"/>
      <c r="BN107" s="379"/>
      <c r="BO107" s="379"/>
    </row>
    <row r="108" spans="1:67" ht="1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2"/>
      <c r="AM108" s="378"/>
      <c r="AN108" s="378"/>
      <c r="AO108" s="378"/>
      <c r="AP108" s="378"/>
      <c r="AQ108" s="378"/>
      <c r="AR108" s="378"/>
      <c r="AS108" s="378"/>
      <c r="AT108" s="378"/>
      <c r="AU108" s="378"/>
      <c r="AV108" s="378"/>
      <c r="AW108" s="378"/>
      <c r="AX108" s="378"/>
      <c r="AY108" s="378"/>
      <c r="AZ108" s="378"/>
      <c r="BA108" s="378"/>
      <c r="BB108" s="378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</row>
    <row r="109" spans="1:10" ht="15">
      <c r="A109" s="66"/>
      <c r="B109" s="66"/>
      <c r="C109" s="66"/>
      <c r="D109" s="66"/>
      <c r="E109" s="66"/>
      <c r="F109" s="66"/>
      <c r="G109" s="66"/>
      <c r="H109" s="66"/>
      <c r="I109" s="66"/>
      <c r="J109" s="140">
        <f>I99+H89+H80+I65+I42+J30</f>
        <v>25972344.040000003</v>
      </c>
    </row>
    <row r="110" spans="1:10" ht="15">
      <c r="A110" s="66"/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1:10" ht="15">
      <c r="A111" s="66"/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5">
      <c r="A112" s="66"/>
      <c r="B112" s="66"/>
      <c r="C112" s="66"/>
      <c r="D112" s="66"/>
      <c r="E112" s="66"/>
      <c r="F112" s="66"/>
      <c r="G112" s="66"/>
      <c r="H112" s="66"/>
      <c r="I112" s="66"/>
      <c r="J112" s="66"/>
    </row>
  </sheetData>
  <sheetProtection/>
  <mergeCells count="184">
    <mergeCell ref="B97:D97"/>
    <mergeCell ref="E97:F97"/>
    <mergeCell ref="G97:H97"/>
    <mergeCell ref="I97:J97"/>
    <mergeCell ref="I94:J94"/>
    <mergeCell ref="B87:E87"/>
    <mergeCell ref="F87:G87"/>
    <mergeCell ref="H87:J87"/>
    <mergeCell ref="E95:F95"/>
    <mergeCell ref="G95:H95"/>
    <mergeCell ref="I95:J95"/>
    <mergeCell ref="H77:J77"/>
    <mergeCell ref="B79:D79"/>
    <mergeCell ref="E79:F79"/>
    <mergeCell ref="H79:J79"/>
    <mergeCell ref="B85:E85"/>
    <mergeCell ref="F85:G85"/>
    <mergeCell ref="H85:J85"/>
    <mergeCell ref="E80:F80"/>
    <mergeCell ref="H80:J80"/>
    <mergeCell ref="B64:F64"/>
    <mergeCell ref="G64:H64"/>
    <mergeCell ref="I64:J64"/>
    <mergeCell ref="B65:F65"/>
    <mergeCell ref="A67:J67"/>
    <mergeCell ref="A69:J69"/>
    <mergeCell ref="A68:J68"/>
    <mergeCell ref="G65:H65"/>
    <mergeCell ref="I65:J65"/>
    <mergeCell ref="B60:F60"/>
    <mergeCell ref="G60:H60"/>
    <mergeCell ref="I60:J60"/>
    <mergeCell ref="B62:F62"/>
    <mergeCell ref="G62:H62"/>
    <mergeCell ref="I62:J62"/>
    <mergeCell ref="G61:H61"/>
    <mergeCell ref="I61:J61"/>
    <mergeCell ref="B58:F58"/>
    <mergeCell ref="G58:H58"/>
    <mergeCell ref="I58:J58"/>
    <mergeCell ref="B59:F59"/>
    <mergeCell ref="G59:H59"/>
    <mergeCell ref="I59:J59"/>
    <mergeCell ref="B56:F56"/>
    <mergeCell ref="G56:H56"/>
    <mergeCell ref="I56:J56"/>
    <mergeCell ref="B57:F57"/>
    <mergeCell ref="G57:H57"/>
    <mergeCell ref="I57:J57"/>
    <mergeCell ref="B54:F54"/>
    <mergeCell ref="G54:H54"/>
    <mergeCell ref="I54:J54"/>
    <mergeCell ref="B55:F55"/>
    <mergeCell ref="G55:H55"/>
    <mergeCell ref="I55:J55"/>
    <mergeCell ref="B52:F52"/>
    <mergeCell ref="G52:H52"/>
    <mergeCell ref="I52:J52"/>
    <mergeCell ref="B53:F53"/>
    <mergeCell ref="G53:H53"/>
    <mergeCell ref="I53:J53"/>
    <mergeCell ref="A7:J7"/>
    <mergeCell ref="A9:J9"/>
    <mergeCell ref="A10:J10"/>
    <mergeCell ref="A11:J11"/>
    <mergeCell ref="A12:J12"/>
    <mergeCell ref="J22:J24"/>
    <mergeCell ref="D23:D24"/>
    <mergeCell ref="E23:G23"/>
    <mergeCell ref="A14:J14"/>
    <mergeCell ref="D16:J16"/>
    <mergeCell ref="A1:J1"/>
    <mergeCell ref="A2:J2"/>
    <mergeCell ref="A3:J3"/>
    <mergeCell ref="A4:J4"/>
    <mergeCell ref="A5:J5"/>
    <mergeCell ref="A6:J6"/>
    <mergeCell ref="F18:J18"/>
    <mergeCell ref="A20:J20"/>
    <mergeCell ref="A22:A24"/>
    <mergeCell ref="B22:B24"/>
    <mergeCell ref="C22:C24"/>
    <mergeCell ref="D22:G22"/>
    <mergeCell ref="H22:H24"/>
    <mergeCell ref="I22:I24"/>
    <mergeCell ref="D38:F38"/>
    <mergeCell ref="G38:H38"/>
    <mergeCell ref="I38:J38"/>
    <mergeCell ref="B39:C39"/>
    <mergeCell ref="D39:F39"/>
    <mergeCell ref="G39:H39"/>
    <mergeCell ref="I39:J39"/>
    <mergeCell ref="A30:B30"/>
    <mergeCell ref="D32:J32"/>
    <mergeCell ref="F33:J33"/>
    <mergeCell ref="A35:J35"/>
    <mergeCell ref="A36:J36"/>
    <mergeCell ref="B40:C40"/>
    <mergeCell ref="D40:F40"/>
    <mergeCell ref="G40:H40"/>
    <mergeCell ref="I40:J40"/>
    <mergeCell ref="B38:C38"/>
    <mergeCell ref="B41:C41"/>
    <mergeCell ref="D41:F41"/>
    <mergeCell ref="G41:H41"/>
    <mergeCell ref="I41:J41"/>
    <mergeCell ref="B42:C42"/>
    <mergeCell ref="D42:F42"/>
    <mergeCell ref="G42:H42"/>
    <mergeCell ref="I42:J42"/>
    <mergeCell ref="D44:J44"/>
    <mergeCell ref="F45:J45"/>
    <mergeCell ref="A48:J48"/>
    <mergeCell ref="A49:J49"/>
    <mergeCell ref="A50:J50"/>
    <mergeCell ref="B63:F63"/>
    <mergeCell ref="G63:H63"/>
    <mergeCell ref="I63:J63"/>
    <mergeCell ref="A47:J47"/>
    <mergeCell ref="B61:F61"/>
    <mergeCell ref="A70:J70"/>
    <mergeCell ref="A74:J74"/>
    <mergeCell ref="A75:J75"/>
    <mergeCell ref="B78:D78"/>
    <mergeCell ref="E78:F78"/>
    <mergeCell ref="H78:J78"/>
    <mergeCell ref="A71:J71"/>
    <mergeCell ref="A72:J72"/>
    <mergeCell ref="B77:D77"/>
    <mergeCell ref="E77:F77"/>
    <mergeCell ref="A82:J82"/>
    <mergeCell ref="B86:E86"/>
    <mergeCell ref="F86:G86"/>
    <mergeCell ref="H86:J86"/>
    <mergeCell ref="B80:D80"/>
    <mergeCell ref="B84:E84"/>
    <mergeCell ref="F84:G84"/>
    <mergeCell ref="H84:J84"/>
    <mergeCell ref="B88:E88"/>
    <mergeCell ref="F88:G88"/>
    <mergeCell ref="H88:J88"/>
    <mergeCell ref="B89:E89"/>
    <mergeCell ref="F89:G89"/>
    <mergeCell ref="H89:J89"/>
    <mergeCell ref="A91:J91"/>
    <mergeCell ref="A92:J92"/>
    <mergeCell ref="B96:D96"/>
    <mergeCell ref="E96:F96"/>
    <mergeCell ref="G96:H96"/>
    <mergeCell ref="I96:J96"/>
    <mergeCell ref="B95:D95"/>
    <mergeCell ref="B94:D94"/>
    <mergeCell ref="E94:F94"/>
    <mergeCell ref="G94:H94"/>
    <mergeCell ref="B98:D98"/>
    <mergeCell ref="E98:F98"/>
    <mergeCell ref="G98:H98"/>
    <mergeCell ref="I98:J98"/>
    <mergeCell ref="B99:D99"/>
    <mergeCell ref="E99:F99"/>
    <mergeCell ref="G99:H99"/>
    <mergeCell ref="I99:J99"/>
    <mergeCell ref="A101:E101"/>
    <mergeCell ref="H101:J101"/>
    <mergeCell ref="AN101:BO101"/>
    <mergeCell ref="AN102:BD102"/>
    <mergeCell ref="BE102:BO102"/>
    <mergeCell ref="A103:E103"/>
    <mergeCell ref="AN103:BO103"/>
    <mergeCell ref="H102:J102"/>
    <mergeCell ref="H103:J103"/>
    <mergeCell ref="H104:J104"/>
    <mergeCell ref="AN104:BD104"/>
    <mergeCell ref="BE104:BO104"/>
    <mergeCell ref="Y105:AF105"/>
    <mergeCell ref="AH105:AV105"/>
    <mergeCell ref="A106:E106"/>
    <mergeCell ref="H106:J106"/>
    <mergeCell ref="H107:J107"/>
    <mergeCell ref="AC107:AK107"/>
    <mergeCell ref="AN107:BD107"/>
    <mergeCell ref="BE107:BO107"/>
    <mergeCell ref="AC108:AK108"/>
    <mergeCell ref="AM108:BB108"/>
  </mergeCells>
  <printOptions/>
  <pageMargins left="0.5511811023622047" right="0.35433070866141736" top="0.7874015748031497" bottom="0.3937007874015748" header="0" footer="0"/>
  <pageSetup fitToHeight="4" fitToWidth="1" horizontalDpi="600" verticalDpi="600" orientation="landscape" paperSize="9" scale="93" r:id="rId1"/>
  <rowBreaks count="1" manualBreakCount="1">
    <brk id="61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BO41"/>
  <sheetViews>
    <sheetView view="pageBreakPreview" zoomScaleSheetLayoutView="100" zoomScalePageLayoutView="0" workbookViewId="0" topLeftCell="A1">
      <selection activeCell="A15" sqref="A15:J15"/>
    </sheetView>
  </sheetViews>
  <sheetFormatPr defaultColWidth="10.66015625" defaultRowHeight="12.75"/>
  <cols>
    <col min="1" max="1" width="4.83203125" style="67" customWidth="1"/>
    <col min="2" max="2" width="25.83203125" style="67" customWidth="1"/>
    <col min="3" max="3" width="9.16015625" style="67" customWidth="1"/>
    <col min="4" max="4" width="15.83203125" style="67" customWidth="1"/>
    <col min="5" max="5" width="16.83203125" style="67" customWidth="1"/>
    <col min="6" max="9" width="15.83203125" style="67" customWidth="1"/>
    <col min="10" max="10" width="17.16015625" style="67" customWidth="1"/>
    <col min="11" max="16384" width="10.66015625" style="67" customWidth="1"/>
  </cols>
  <sheetData>
    <row r="1" spans="1:10" ht="15">
      <c r="A1" s="450" t="s">
        <v>297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5">
      <c r="A2" s="450" t="s">
        <v>203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>
      <c r="A3" s="450" t="s">
        <v>204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">
      <c r="A4" s="450" t="s">
        <v>205</v>
      </c>
      <c r="B4" s="450"/>
      <c r="C4" s="450"/>
      <c r="D4" s="450"/>
      <c r="E4" s="450"/>
      <c r="F4" s="450"/>
      <c r="G4" s="450"/>
      <c r="H4" s="450"/>
      <c r="I4" s="450"/>
      <c r="J4" s="450"/>
    </row>
    <row r="5" spans="1:10" ht="15">
      <c r="A5" s="450" t="s">
        <v>206</v>
      </c>
      <c r="B5" s="450"/>
      <c r="C5" s="450"/>
      <c r="D5" s="450"/>
      <c r="E5" s="450"/>
      <c r="F5" s="450"/>
      <c r="G5" s="450"/>
      <c r="H5" s="450"/>
      <c r="I5" s="450"/>
      <c r="J5" s="450"/>
    </row>
    <row r="6" spans="1:10" ht="15">
      <c r="A6" s="450" t="s">
        <v>207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ht="15">
      <c r="A7" s="450" t="str">
        <f>Расчеты!A7</f>
        <v>района от 16 января 2018 г. N</v>
      </c>
      <c r="B7" s="450"/>
      <c r="C7" s="450"/>
      <c r="D7" s="450"/>
      <c r="E7" s="450"/>
      <c r="F7" s="450"/>
      <c r="G7" s="450"/>
      <c r="H7" s="450"/>
      <c r="I7" s="450"/>
      <c r="J7" s="450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433" t="s">
        <v>208</v>
      </c>
      <c r="B9" s="433"/>
      <c r="C9" s="433"/>
      <c r="D9" s="433"/>
      <c r="E9" s="433"/>
      <c r="F9" s="433"/>
      <c r="G9" s="433"/>
      <c r="H9" s="433"/>
      <c r="I9" s="433"/>
      <c r="J9" s="433"/>
    </row>
    <row r="10" spans="1:10" ht="15">
      <c r="A10" s="433" t="s">
        <v>209</v>
      </c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0" ht="15">
      <c r="A11" s="433" t="s">
        <v>210</v>
      </c>
      <c r="B11" s="433"/>
      <c r="C11" s="433"/>
      <c r="D11" s="433"/>
      <c r="E11" s="433"/>
      <c r="F11" s="433"/>
      <c r="G11" s="433"/>
      <c r="H11" s="433"/>
      <c r="I11" s="433"/>
      <c r="J11" s="433"/>
    </row>
    <row r="12" spans="1:10" ht="15">
      <c r="A12" s="433" t="s">
        <v>359</v>
      </c>
      <c r="B12" s="433"/>
      <c r="C12" s="433"/>
      <c r="D12" s="433"/>
      <c r="E12" s="433"/>
      <c r="F12" s="433"/>
      <c r="G12" s="433"/>
      <c r="H12" s="433"/>
      <c r="I12" s="433"/>
      <c r="J12" s="433"/>
    </row>
    <row r="13" spans="1:10" ht="15">
      <c r="A13" s="433" t="s">
        <v>449</v>
      </c>
      <c r="B13" s="433"/>
      <c r="C13" s="433"/>
      <c r="D13" s="433"/>
      <c r="E13" s="433"/>
      <c r="F13" s="433"/>
      <c r="G13" s="433"/>
      <c r="H13" s="433"/>
      <c r="I13" s="433"/>
      <c r="J13" s="433"/>
    </row>
    <row r="14" spans="1:10" ht="15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15">
      <c r="A15" s="467" t="s">
        <v>428</v>
      </c>
      <c r="B15" s="467"/>
      <c r="C15" s="467"/>
      <c r="D15" s="467"/>
      <c r="E15" s="467"/>
      <c r="F15" s="467"/>
      <c r="G15" s="467"/>
      <c r="H15" s="467"/>
      <c r="I15" s="467"/>
      <c r="J15" s="467"/>
    </row>
    <row r="16" spans="1:10" ht="15">
      <c r="A16" s="433" t="s">
        <v>274</v>
      </c>
      <c r="B16" s="433"/>
      <c r="C16" s="433"/>
      <c r="D16" s="433"/>
      <c r="E16" s="433"/>
      <c r="F16" s="433"/>
      <c r="G16" s="433"/>
      <c r="H16" s="433"/>
      <c r="I16" s="433"/>
      <c r="J16" s="433"/>
    </row>
    <row r="17" spans="1:10" ht="1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35.25" customHeight="1">
      <c r="A18" s="64" t="s">
        <v>298</v>
      </c>
      <c r="B18" s="447" t="s">
        <v>232</v>
      </c>
      <c r="C18" s="448"/>
      <c r="D18" s="449"/>
      <c r="E18" s="447" t="s">
        <v>268</v>
      </c>
      <c r="F18" s="449"/>
      <c r="G18" s="447" t="s">
        <v>295</v>
      </c>
      <c r="H18" s="449"/>
      <c r="I18" s="447" t="s">
        <v>411</v>
      </c>
      <c r="J18" s="449"/>
    </row>
    <row r="19" spans="1:10" s="97" customFormat="1" ht="15">
      <c r="A19" s="65">
        <v>1</v>
      </c>
      <c r="B19" s="447">
        <v>2</v>
      </c>
      <c r="C19" s="448"/>
      <c r="D19" s="449"/>
      <c r="E19" s="447">
        <v>3</v>
      </c>
      <c r="F19" s="449"/>
      <c r="G19" s="508">
        <v>4</v>
      </c>
      <c r="H19" s="509"/>
      <c r="I19" s="508">
        <v>5</v>
      </c>
      <c r="J19" s="509"/>
    </row>
    <row r="20" spans="1:10" s="97" customFormat="1" ht="15">
      <c r="A20" s="65">
        <v>1</v>
      </c>
      <c r="B20" s="427" t="s">
        <v>429</v>
      </c>
      <c r="C20" s="436"/>
      <c r="D20" s="428"/>
      <c r="E20" s="437"/>
      <c r="F20" s="439"/>
      <c r="G20" s="482"/>
      <c r="H20" s="484"/>
      <c r="I20" s="482">
        <v>1150000</v>
      </c>
      <c r="J20" s="484"/>
    </row>
    <row r="21" spans="1:10" ht="15">
      <c r="A21" s="65"/>
      <c r="B21" s="447" t="s">
        <v>228</v>
      </c>
      <c r="C21" s="448"/>
      <c r="D21" s="449"/>
      <c r="E21" s="437"/>
      <c r="F21" s="439"/>
      <c r="G21" s="482"/>
      <c r="H21" s="484"/>
      <c r="I21" s="482">
        <f>I20</f>
        <v>1150000</v>
      </c>
      <c r="J21" s="484"/>
    </row>
    <row r="22" spans="1:10" ht="15">
      <c r="A22" s="143"/>
      <c r="B22" s="142"/>
      <c r="C22" s="142"/>
      <c r="D22" s="142"/>
      <c r="E22" s="144"/>
      <c r="F22" s="144"/>
      <c r="G22" s="145"/>
      <c r="H22" s="145"/>
      <c r="I22" s="145"/>
      <c r="J22" s="145"/>
    </row>
    <row r="23" spans="1:10" ht="15">
      <c r="A23" s="433" t="s">
        <v>427</v>
      </c>
      <c r="B23" s="433"/>
      <c r="C23" s="433"/>
      <c r="D23" s="433"/>
      <c r="E23" s="433"/>
      <c r="F23" s="433"/>
      <c r="G23" s="433"/>
      <c r="H23" s="433"/>
      <c r="I23" s="433"/>
      <c r="J23" s="433"/>
    </row>
    <row r="24" spans="1:10" ht="15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30">
      <c r="A25" s="64" t="s">
        <v>298</v>
      </c>
      <c r="B25" s="447" t="s">
        <v>232</v>
      </c>
      <c r="C25" s="448"/>
      <c r="D25" s="448"/>
      <c r="E25" s="449"/>
      <c r="F25" s="447" t="s">
        <v>272</v>
      </c>
      <c r="G25" s="449"/>
      <c r="H25" s="447" t="s">
        <v>273</v>
      </c>
      <c r="I25" s="448"/>
      <c r="J25" s="449"/>
    </row>
    <row r="26" spans="1:10" ht="15">
      <c r="A26" s="64" t="s">
        <v>218</v>
      </c>
      <c r="B26" s="447" t="s">
        <v>219</v>
      </c>
      <c r="C26" s="448"/>
      <c r="D26" s="448"/>
      <c r="E26" s="449"/>
      <c r="F26" s="447">
        <v>3</v>
      </c>
      <c r="G26" s="449"/>
      <c r="H26" s="447">
        <v>4</v>
      </c>
      <c r="I26" s="448"/>
      <c r="J26" s="449"/>
    </row>
    <row r="27" spans="1:10" ht="15" customHeight="1">
      <c r="A27" s="64">
        <v>1</v>
      </c>
      <c r="B27" s="427" t="s">
        <v>436</v>
      </c>
      <c r="C27" s="436"/>
      <c r="D27" s="436"/>
      <c r="E27" s="428"/>
      <c r="F27" s="447">
        <v>1</v>
      </c>
      <c r="G27" s="449"/>
      <c r="H27" s="437">
        <v>0</v>
      </c>
      <c r="I27" s="438"/>
      <c r="J27" s="439"/>
    </row>
    <row r="28" spans="1:10" ht="15">
      <c r="A28" s="64">
        <v>2</v>
      </c>
      <c r="B28" s="427" t="s">
        <v>444</v>
      </c>
      <c r="C28" s="436"/>
      <c r="D28" s="436"/>
      <c r="E28" s="428"/>
      <c r="F28" s="447">
        <v>2</v>
      </c>
      <c r="G28" s="449"/>
      <c r="H28" s="437">
        <v>50000</v>
      </c>
      <c r="I28" s="438"/>
      <c r="J28" s="439"/>
    </row>
    <row r="29" spans="1:10" s="130" customFormat="1" ht="15">
      <c r="A29" s="133"/>
      <c r="B29" s="502" t="s">
        <v>228</v>
      </c>
      <c r="C29" s="503"/>
      <c r="D29" s="503"/>
      <c r="E29" s="504"/>
      <c r="F29" s="502" t="s">
        <v>229</v>
      </c>
      <c r="G29" s="504"/>
      <c r="H29" s="505">
        <f>SUM(H27:J28)</f>
        <v>50000</v>
      </c>
      <c r="I29" s="506"/>
      <c r="J29" s="507"/>
    </row>
    <row r="30" spans="1:67" ht="34.5" customHeight="1">
      <c r="A30" s="510" t="s">
        <v>302</v>
      </c>
      <c r="B30" s="510"/>
      <c r="C30" s="510"/>
      <c r="D30" s="510"/>
      <c r="E30" s="510"/>
      <c r="F30" s="74"/>
      <c r="G30" s="76"/>
      <c r="H30" s="511" t="str">
        <f>'Табл 3,4'!BE25</f>
        <v>А.В.Тарасенко</v>
      </c>
      <c r="I30" s="511"/>
      <c r="J30" s="511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</row>
    <row r="31" spans="1:67" ht="14.25" customHeight="1">
      <c r="A31" s="74"/>
      <c r="B31" s="74"/>
      <c r="C31" s="74"/>
      <c r="D31" s="74"/>
      <c r="E31" s="74"/>
      <c r="F31" s="69"/>
      <c r="G31" s="77" t="s">
        <v>130</v>
      </c>
      <c r="H31" s="471" t="s">
        <v>131</v>
      </c>
      <c r="I31" s="471"/>
      <c r="J31" s="471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379" t="s">
        <v>130</v>
      </c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 t="s">
        <v>131</v>
      </c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</row>
    <row r="32" spans="1:67" ht="25.5" customHeight="1">
      <c r="A32" s="468" t="s">
        <v>303</v>
      </c>
      <c r="B32" s="468"/>
      <c r="C32" s="468"/>
      <c r="D32" s="468"/>
      <c r="E32" s="468"/>
      <c r="F32" s="75"/>
      <c r="G32" s="78"/>
      <c r="H32" s="479" t="str">
        <f>'Табл 3,4'!BE27</f>
        <v>Г.С.Портнягина</v>
      </c>
      <c r="I32" s="479"/>
      <c r="J32" s="479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0"/>
      <c r="AH32" s="70"/>
      <c r="AI32" s="70"/>
      <c r="AJ32" s="70"/>
      <c r="AK32" s="70"/>
      <c r="AL32" s="70"/>
      <c r="AM32" s="70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</row>
    <row r="33" spans="1:67" ht="14.25" customHeight="1">
      <c r="A33" s="75"/>
      <c r="B33" s="75"/>
      <c r="C33" s="75"/>
      <c r="D33" s="75"/>
      <c r="E33" s="75"/>
      <c r="F33" s="75"/>
      <c r="G33" s="79" t="s">
        <v>130</v>
      </c>
      <c r="H33" s="471" t="s">
        <v>131</v>
      </c>
      <c r="I33" s="471"/>
      <c r="J33" s="471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1"/>
      <c r="AH33" s="72"/>
      <c r="AI33" s="72"/>
      <c r="AJ33" s="72"/>
      <c r="AK33" s="72"/>
      <c r="AL33" s="72"/>
      <c r="AM33" s="72"/>
      <c r="AN33" s="379" t="s">
        <v>130</v>
      </c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 t="s">
        <v>131</v>
      </c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</row>
    <row r="34" spans="1:67" ht="14.25">
      <c r="A34" s="70"/>
      <c r="B34" s="70"/>
      <c r="C34" s="70"/>
      <c r="D34" s="70"/>
      <c r="E34" s="70"/>
      <c r="F34" s="70"/>
      <c r="G34" s="80"/>
      <c r="H34" s="80"/>
      <c r="I34" s="80"/>
      <c r="J34" s="8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377"/>
      <c r="Z34" s="377"/>
      <c r="AA34" s="377"/>
      <c r="AB34" s="377"/>
      <c r="AC34" s="377"/>
      <c r="AD34" s="377"/>
      <c r="AE34" s="377"/>
      <c r="AF34" s="377"/>
      <c r="AG34" s="70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</row>
    <row r="35" spans="1:67" ht="14.25">
      <c r="A35" s="477" t="s">
        <v>342</v>
      </c>
      <c r="B35" s="477"/>
      <c r="C35" s="477"/>
      <c r="D35" s="477"/>
      <c r="E35" s="477"/>
      <c r="F35" s="72"/>
      <c r="G35" s="81"/>
      <c r="H35" s="478" t="str">
        <f>'Табл 3,4'!BE30</f>
        <v>Г.С.Портнягина</v>
      </c>
      <c r="I35" s="478"/>
      <c r="J35" s="478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0"/>
      <c r="AI35" s="70"/>
      <c r="AJ35" s="70"/>
      <c r="AK35" s="70"/>
      <c r="AL35" s="70"/>
      <c r="AM35" s="70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</row>
    <row r="36" spans="1:67" ht="14.25">
      <c r="A36" s="62"/>
      <c r="B36" s="62"/>
      <c r="C36" s="62"/>
      <c r="D36" s="62"/>
      <c r="E36" s="62"/>
      <c r="F36" s="62"/>
      <c r="G36" s="80" t="s">
        <v>130</v>
      </c>
      <c r="H36" s="379" t="s">
        <v>131</v>
      </c>
      <c r="I36" s="379"/>
      <c r="J36" s="379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376"/>
      <c r="AD36" s="376"/>
      <c r="AE36" s="376"/>
      <c r="AF36" s="376"/>
      <c r="AG36" s="376"/>
      <c r="AH36" s="376"/>
      <c r="AI36" s="376"/>
      <c r="AJ36" s="376"/>
      <c r="AK36" s="376"/>
      <c r="AL36" s="30"/>
      <c r="AM36" s="68"/>
      <c r="AN36" s="379" t="s">
        <v>130</v>
      </c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 t="s">
        <v>131</v>
      </c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</row>
    <row r="37" spans="1:67" ht="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378"/>
      <c r="AD37" s="378"/>
      <c r="AE37" s="378"/>
      <c r="AF37" s="378"/>
      <c r="AG37" s="378"/>
      <c r="AH37" s="378"/>
      <c r="AI37" s="378"/>
      <c r="AJ37" s="378"/>
      <c r="AK37" s="378"/>
      <c r="AL37" s="32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</row>
    <row r="38" spans="1:10" ht="15">
      <c r="A38" s="66"/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15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5">
      <c r="A40" s="66"/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15">
      <c r="A41" s="66"/>
      <c r="B41" s="66"/>
      <c r="C41" s="66"/>
      <c r="D41" s="66"/>
      <c r="E41" s="66"/>
      <c r="F41" s="66"/>
      <c r="G41" s="66"/>
      <c r="H41" s="66"/>
      <c r="I41" s="66"/>
      <c r="J41" s="66"/>
    </row>
  </sheetData>
  <sheetProtection/>
  <mergeCells count="68">
    <mergeCell ref="B21:D21"/>
    <mergeCell ref="E21:F21"/>
    <mergeCell ref="G21:H21"/>
    <mergeCell ref="I21:J21"/>
    <mergeCell ref="A23:J23"/>
    <mergeCell ref="H25:J25"/>
    <mergeCell ref="B25:E25"/>
    <mergeCell ref="F25:G25"/>
    <mergeCell ref="B19:D19"/>
    <mergeCell ref="E19:F19"/>
    <mergeCell ref="G19:H19"/>
    <mergeCell ref="I19:J19"/>
    <mergeCell ref="B20:D20"/>
    <mergeCell ref="E20:F20"/>
    <mergeCell ref="G20:H20"/>
    <mergeCell ref="I20:J20"/>
    <mergeCell ref="A15:J15"/>
    <mergeCell ref="A16:J16"/>
    <mergeCell ref="B18:D18"/>
    <mergeCell ref="E18:F18"/>
    <mergeCell ref="G18:H18"/>
    <mergeCell ref="I18:J18"/>
    <mergeCell ref="A7:J7"/>
    <mergeCell ref="A9:J9"/>
    <mergeCell ref="A10:J10"/>
    <mergeCell ref="A11:J11"/>
    <mergeCell ref="A12:J12"/>
    <mergeCell ref="A13:J13"/>
    <mergeCell ref="A1:J1"/>
    <mergeCell ref="A2:J2"/>
    <mergeCell ref="A3:J3"/>
    <mergeCell ref="A4:J4"/>
    <mergeCell ref="A5:J5"/>
    <mergeCell ref="A6:J6"/>
    <mergeCell ref="F26:G26"/>
    <mergeCell ref="H26:J26"/>
    <mergeCell ref="B27:E27"/>
    <mergeCell ref="F27:G27"/>
    <mergeCell ref="B28:E28"/>
    <mergeCell ref="F28:G28"/>
    <mergeCell ref="H27:J27"/>
    <mergeCell ref="B26:E26"/>
    <mergeCell ref="H28:J28"/>
    <mergeCell ref="B29:E29"/>
    <mergeCell ref="F29:G29"/>
    <mergeCell ref="H29:J29"/>
    <mergeCell ref="A30:E30"/>
    <mergeCell ref="H30:J30"/>
    <mergeCell ref="AN30:BO30"/>
    <mergeCell ref="H31:J31"/>
    <mergeCell ref="AN31:BD31"/>
    <mergeCell ref="BE31:BO31"/>
    <mergeCell ref="A32:E32"/>
    <mergeCell ref="H32:J32"/>
    <mergeCell ref="AN32:BO32"/>
    <mergeCell ref="H33:J33"/>
    <mergeCell ref="AN33:BD33"/>
    <mergeCell ref="BE33:BO33"/>
    <mergeCell ref="Y34:AF34"/>
    <mergeCell ref="AH34:AV34"/>
    <mergeCell ref="A35:E35"/>
    <mergeCell ref="H35:J35"/>
    <mergeCell ref="H36:J36"/>
    <mergeCell ref="AC36:AK36"/>
    <mergeCell ref="AN36:BD36"/>
    <mergeCell ref="BE36:BO36"/>
    <mergeCell ref="AC37:AK37"/>
    <mergeCell ref="AM37:BB37"/>
  </mergeCells>
  <printOptions/>
  <pageMargins left="0.5511811023622047" right="0.35433070866141736" top="0.7874015748031497" bottom="0.3937007874015748" header="0" footer="0"/>
  <pageSetup fitToHeight="100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O224"/>
  <sheetViews>
    <sheetView view="pageBreakPreview" zoomScaleSheetLayoutView="100" zoomScalePageLayoutView="0" workbookViewId="0" topLeftCell="A1">
      <selection activeCell="A13" sqref="A13"/>
    </sheetView>
  </sheetViews>
  <sheetFormatPr defaultColWidth="10.66015625" defaultRowHeight="12.75"/>
  <cols>
    <col min="1" max="1" width="4.83203125" style="67" customWidth="1"/>
    <col min="2" max="2" width="25.83203125" style="67" customWidth="1"/>
    <col min="3" max="3" width="9.16015625" style="67" customWidth="1"/>
    <col min="4" max="4" width="15.83203125" style="67" customWidth="1"/>
    <col min="5" max="5" width="16.83203125" style="67" customWidth="1"/>
    <col min="6" max="9" width="15.83203125" style="67" customWidth="1"/>
    <col min="10" max="10" width="17.16015625" style="67" customWidth="1"/>
    <col min="11" max="11" width="16.66015625" style="67" bestFit="1" customWidth="1"/>
    <col min="12" max="16384" width="10.66015625" style="67" customWidth="1"/>
  </cols>
  <sheetData>
    <row r="1" spans="1:10" ht="15">
      <c r="A1" s="450" t="s">
        <v>297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5">
      <c r="A2" s="450" t="s">
        <v>203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>
      <c r="A3" s="450" t="s">
        <v>204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">
      <c r="A4" s="450" t="s">
        <v>205</v>
      </c>
      <c r="B4" s="450"/>
      <c r="C4" s="450"/>
      <c r="D4" s="450"/>
      <c r="E4" s="450"/>
      <c r="F4" s="450"/>
      <c r="G4" s="450"/>
      <c r="H4" s="450"/>
      <c r="I4" s="450"/>
      <c r="J4" s="450"/>
    </row>
    <row r="5" spans="1:10" ht="15">
      <c r="A5" s="450" t="s">
        <v>206</v>
      </c>
      <c r="B5" s="450"/>
      <c r="C5" s="450"/>
      <c r="D5" s="450"/>
      <c r="E5" s="450"/>
      <c r="F5" s="450"/>
      <c r="G5" s="450"/>
      <c r="H5" s="450"/>
      <c r="I5" s="450"/>
      <c r="J5" s="450"/>
    </row>
    <row r="6" spans="1:10" ht="15">
      <c r="A6" s="450" t="s">
        <v>207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ht="15">
      <c r="A7" s="450" t="s">
        <v>451</v>
      </c>
      <c r="B7" s="450"/>
      <c r="C7" s="450"/>
      <c r="D7" s="450"/>
      <c r="E7" s="450"/>
      <c r="F7" s="450"/>
      <c r="G7" s="450"/>
      <c r="H7" s="450"/>
      <c r="I7" s="450"/>
      <c r="J7" s="450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433" t="s">
        <v>208</v>
      </c>
      <c r="B9" s="433"/>
      <c r="C9" s="433"/>
      <c r="D9" s="433"/>
      <c r="E9" s="433"/>
      <c r="F9" s="433"/>
      <c r="G9" s="433"/>
      <c r="H9" s="433"/>
      <c r="I9" s="433"/>
      <c r="J9" s="433"/>
    </row>
    <row r="10" spans="1:10" ht="15">
      <c r="A10" s="433" t="s">
        <v>209</v>
      </c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0" ht="15">
      <c r="A11" s="433" t="s">
        <v>210</v>
      </c>
      <c r="B11" s="433"/>
      <c r="C11" s="433"/>
      <c r="D11" s="433"/>
      <c r="E11" s="433"/>
      <c r="F11" s="433"/>
      <c r="G11" s="433"/>
      <c r="H11" s="433"/>
      <c r="I11" s="433"/>
      <c r="J11" s="433"/>
    </row>
    <row r="12" spans="1:10" ht="15">
      <c r="A12" s="433" t="s">
        <v>474</v>
      </c>
      <c r="B12" s="433"/>
      <c r="C12" s="433"/>
      <c r="D12" s="433"/>
      <c r="E12" s="433"/>
      <c r="F12" s="433"/>
      <c r="G12" s="433"/>
      <c r="H12" s="433"/>
      <c r="I12" s="433"/>
      <c r="J12" s="433"/>
    </row>
    <row r="13" spans="1:10" ht="1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5">
      <c r="A14" s="433" t="s">
        <v>211</v>
      </c>
      <c r="B14" s="433"/>
      <c r="C14" s="433"/>
      <c r="D14" s="433"/>
      <c r="E14" s="433"/>
      <c r="F14" s="433"/>
      <c r="G14" s="433"/>
      <c r="H14" s="433"/>
      <c r="I14" s="433"/>
      <c r="J14" s="433"/>
    </row>
    <row r="15" spans="1:10" ht="1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5">
      <c r="A16" s="66" t="s">
        <v>212</v>
      </c>
      <c r="B16" s="66"/>
      <c r="C16" s="66"/>
      <c r="D16" s="451">
        <v>100</v>
      </c>
      <c r="E16" s="451"/>
      <c r="F16" s="451"/>
      <c r="G16" s="451"/>
      <c r="H16" s="451"/>
      <c r="I16" s="451"/>
      <c r="J16" s="451"/>
    </row>
    <row r="17" spans="1:10" ht="1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5">
      <c r="A18" s="66" t="s">
        <v>213</v>
      </c>
      <c r="B18" s="66"/>
      <c r="C18" s="66"/>
      <c r="D18" s="66"/>
      <c r="E18" s="66"/>
      <c r="F18" s="451" t="s">
        <v>360</v>
      </c>
      <c r="G18" s="451"/>
      <c r="H18" s="451"/>
      <c r="I18" s="451"/>
      <c r="J18" s="451"/>
    </row>
    <row r="19" spans="1:10" ht="1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5">
      <c r="A20" s="433" t="s">
        <v>214</v>
      </c>
      <c r="B20" s="433"/>
      <c r="C20" s="433"/>
      <c r="D20" s="433"/>
      <c r="E20" s="433"/>
      <c r="F20" s="433"/>
      <c r="G20" s="433"/>
      <c r="H20" s="433"/>
      <c r="I20" s="433"/>
      <c r="J20" s="433"/>
    </row>
    <row r="21" spans="1:10" ht="15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29.25" customHeight="1">
      <c r="A22" s="442" t="s">
        <v>298</v>
      </c>
      <c r="B22" s="442" t="s">
        <v>336</v>
      </c>
      <c r="C22" s="442" t="s">
        <v>275</v>
      </c>
      <c r="D22" s="447" t="s">
        <v>215</v>
      </c>
      <c r="E22" s="448"/>
      <c r="F22" s="448"/>
      <c r="G22" s="449"/>
      <c r="H22" s="442" t="s">
        <v>353</v>
      </c>
      <c r="I22" s="442" t="s">
        <v>352</v>
      </c>
      <c r="J22" s="454" t="s">
        <v>299</v>
      </c>
    </row>
    <row r="23" spans="1:10" ht="15">
      <c r="A23" s="446"/>
      <c r="B23" s="446"/>
      <c r="C23" s="446"/>
      <c r="D23" s="442" t="s">
        <v>149</v>
      </c>
      <c r="E23" s="431" t="s">
        <v>42</v>
      </c>
      <c r="F23" s="444"/>
      <c r="G23" s="432"/>
      <c r="H23" s="446"/>
      <c r="I23" s="446"/>
      <c r="J23" s="455"/>
    </row>
    <row r="24" spans="1:10" ht="60">
      <c r="A24" s="443"/>
      <c r="B24" s="443"/>
      <c r="C24" s="443"/>
      <c r="D24" s="443"/>
      <c r="E24" s="64" t="s">
        <v>358</v>
      </c>
      <c r="F24" s="64" t="s">
        <v>216</v>
      </c>
      <c r="G24" s="64" t="s">
        <v>217</v>
      </c>
      <c r="H24" s="443"/>
      <c r="I24" s="443"/>
      <c r="J24" s="456"/>
    </row>
    <row r="25" spans="1:10" ht="15">
      <c r="A25" s="103" t="s">
        <v>218</v>
      </c>
      <c r="B25" s="103" t="s">
        <v>219</v>
      </c>
      <c r="C25" s="103" t="s">
        <v>220</v>
      </c>
      <c r="D25" s="103" t="s">
        <v>221</v>
      </c>
      <c r="E25" s="103" t="s">
        <v>222</v>
      </c>
      <c r="F25" s="103" t="s">
        <v>223</v>
      </c>
      <c r="G25" s="103" t="s">
        <v>224</v>
      </c>
      <c r="H25" s="103" t="s">
        <v>225</v>
      </c>
      <c r="I25" s="103" t="s">
        <v>226</v>
      </c>
      <c r="J25" s="103" t="s">
        <v>227</v>
      </c>
    </row>
    <row r="26" spans="1:10" ht="28.5" customHeight="1">
      <c r="A26" s="64">
        <v>1</v>
      </c>
      <c r="B26" s="99" t="s">
        <v>343</v>
      </c>
      <c r="C26" s="100">
        <v>5</v>
      </c>
      <c r="D26" s="101">
        <f>E26+F26+G26</f>
        <v>42000</v>
      </c>
      <c r="E26" s="101">
        <v>31000</v>
      </c>
      <c r="F26" s="101"/>
      <c r="G26" s="101">
        <v>11000</v>
      </c>
      <c r="H26" s="101">
        <v>80</v>
      </c>
      <c r="I26" s="101">
        <v>80</v>
      </c>
      <c r="J26" s="102">
        <f>C26*D26*(1+(H26/100+I26/100))*12</f>
        <v>6552000</v>
      </c>
    </row>
    <row r="27" spans="1:10" ht="25.5">
      <c r="A27" s="64">
        <v>2</v>
      </c>
      <c r="B27" s="99" t="s">
        <v>344</v>
      </c>
      <c r="C27" s="100">
        <v>59.08</v>
      </c>
      <c r="D27" s="101">
        <f>E27+F27+G27</f>
        <v>19039.006999999998</v>
      </c>
      <c r="E27" s="101">
        <v>12355.05</v>
      </c>
      <c r="F27" s="101">
        <v>2483.24</v>
      </c>
      <c r="G27" s="101">
        <f>E27*34%</f>
        <v>4200.717</v>
      </c>
      <c r="H27" s="101">
        <f>H26</f>
        <v>80</v>
      </c>
      <c r="I27" s="101">
        <f>H27</f>
        <v>80</v>
      </c>
      <c r="J27" s="102">
        <f>C27*D27*(1+(H27/100+I27/100))*12</f>
        <v>35094525.447072</v>
      </c>
    </row>
    <row r="28" spans="1:10" ht="38.25">
      <c r="A28" s="64">
        <v>3</v>
      </c>
      <c r="B28" s="99" t="s">
        <v>345</v>
      </c>
      <c r="C28" s="100">
        <v>1</v>
      </c>
      <c r="D28" s="101">
        <f>E28+F28+G28</f>
        <v>10260.7</v>
      </c>
      <c r="E28" s="101">
        <v>4402</v>
      </c>
      <c r="F28" s="101">
        <v>4362.02</v>
      </c>
      <c r="G28" s="101">
        <f>E28*34%</f>
        <v>1496.68</v>
      </c>
      <c r="H28" s="101">
        <f>H26</f>
        <v>80</v>
      </c>
      <c r="I28" s="101">
        <f>H28</f>
        <v>80</v>
      </c>
      <c r="J28" s="102">
        <f>C28*D28*(1+(H28/100+I28/100))*12</f>
        <v>320133.84</v>
      </c>
    </row>
    <row r="29" spans="1:10" ht="15">
      <c r="A29" s="64">
        <v>4</v>
      </c>
      <c r="B29" s="99" t="s">
        <v>346</v>
      </c>
      <c r="C29" s="100">
        <v>10</v>
      </c>
      <c r="D29" s="101">
        <f>E29+F29+G29</f>
        <v>11163</v>
      </c>
      <c r="E29" s="101">
        <v>7194.75</v>
      </c>
      <c r="F29" s="101">
        <v>3968.25</v>
      </c>
      <c r="G29" s="101">
        <v>0</v>
      </c>
      <c r="H29" s="101">
        <f>H27</f>
        <v>80</v>
      </c>
      <c r="I29" s="101">
        <f>H29</f>
        <v>80</v>
      </c>
      <c r="J29" s="102">
        <f>C29*D29*(1+(H29/100+I29/100))*12</f>
        <v>3482856</v>
      </c>
    </row>
    <row r="30" spans="1:10" ht="15">
      <c r="A30" s="64">
        <v>5</v>
      </c>
      <c r="B30" s="99" t="s">
        <v>347</v>
      </c>
      <c r="C30" s="100">
        <v>34.5</v>
      </c>
      <c r="D30" s="101">
        <f>E30+F30+G30</f>
        <v>11450.65</v>
      </c>
      <c r="E30" s="101">
        <v>3612.87</v>
      </c>
      <c r="F30" s="101">
        <v>7550.13</v>
      </c>
      <c r="G30" s="101">
        <v>287.65</v>
      </c>
      <c r="H30" s="101">
        <f>H28</f>
        <v>80</v>
      </c>
      <c r="I30" s="101">
        <f>H30</f>
        <v>80</v>
      </c>
      <c r="J30" s="102">
        <f>C30*D30*(1+(H30/100+I30/100))*12+5.05</f>
        <v>12325484.71</v>
      </c>
    </row>
    <row r="31" spans="1:10" s="130" customFormat="1" ht="15">
      <c r="A31" s="452" t="s">
        <v>228</v>
      </c>
      <c r="B31" s="453"/>
      <c r="C31" s="128" t="s">
        <v>229</v>
      </c>
      <c r="D31" s="129">
        <f>SUM(D26:D30)</f>
        <v>93913.35699999999</v>
      </c>
      <c r="E31" s="128" t="s">
        <v>229</v>
      </c>
      <c r="F31" s="128" t="s">
        <v>229</v>
      </c>
      <c r="G31" s="128" t="s">
        <v>229</v>
      </c>
      <c r="H31" s="128" t="s">
        <v>229</v>
      </c>
      <c r="I31" s="128" t="s">
        <v>229</v>
      </c>
      <c r="J31" s="129">
        <f>SUM(J26:J30)</f>
        <v>57774999.997072004</v>
      </c>
    </row>
    <row r="32" spans="1:10" ht="15">
      <c r="A32" s="66"/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5">
      <c r="A33" s="433" t="s">
        <v>230</v>
      </c>
      <c r="B33" s="433"/>
      <c r="C33" s="433"/>
      <c r="D33" s="433"/>
      <c r="E33" s="433"/>
      <c r="F33" s="433"/>
      <c r="G33" s="433"/>
      <c r="H33" s="433"/>
      <c r="I33" s="433"/>
      <c r="J33" s="433"/>
    </row>
    <row r="34" spans="1:10" ht="15">
      <c r="A34" s="433" t="s">
        <v>231</v>
      </c>
      <c r="B34" s="433"/>
      <c r="C34" s="433"/>
      <c r="D34" s="433"/>
      <c r="E34" s="433"/>
      <c r="F34" s="433"/>
      <c r="G34" s="433"/>
      <c r="H34" s="433"/>
      <c r="I34" s="433"/>
      <c r="J34" s="433"/>
    </row>
    <row r="35" spans="1:10" ht="15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66" customHeight="1">
      <c r="A36" s="104" t="s">
        <v>298</v>
      </c>
      <c r="B36" s="445" t="s">
        <v>232</v>
      </c>
      <c r="C36" s="445"/>
      <c r="D36" s="445" t="s">
        <v>233</v>
      </c>
      <c r="E36" s="445"/>
      <c r="F36" s="445"/>
      <c r="G36" s="104" t="s">
        <v>277</v>
      </c>
      <c r="H36" s="104" t="s">
        <v>234</v>
      </c>
      <c r="I36" s="445" t="s">
        <v>276</v>
      </c>
      <c r="J36" s="445"/>
    </row>
    <row r="37" spans="1:10" ht="15">
      <c r="A37" s="103" t="s">
        <v>218</v>
      </c>
      <c r="B37" s="429" t="s">
        <v>219</v>
      </c>
      <c r="C37" s="429"/>
      <c r="D37" s="429">
        <v>3</v>
      </c>
      <c r="E37" s="429"/>
      <c r="F37" s="429"/>
      <c r="G37" s="103">
        <v>4</v>
      </c>
      <c r="H37" s="103">
        <v>5</v>
      </c>
      <c r="I37" s="429">
        <v>6</v>
      </c>
      <c r="J37" s="429"/>
    </row>
    <row r="38" spans="1:10" ht="15">
      <c r="A38" s="103">
        <v>1</v>
      </c>
      <c r="B38" s="457" t="s">
        <v>354</v>
      </c>
      <c r="C38" s="457"/>
      <c r="D38" s="430">
        <v>300</v>
      </c>
      <c r="E38" s="430"/>
      <c r="F38" s="430"/>
      <c r="G38" s="103">
        <v>5</v>
      </c>
      <c r="H38" s="103">
        <v>7</v>
      </c>
      <c r="I38" s="430">
        <f>D38*G38*H38-100</f>
        <v>10400</v>
      </c>
      <c r="J38" s="430"/>
    </row>
    <row r="39" spans="1:10" ht="15">
      <c r="A39" s="103">
        <v>2</v>
      </c>
      <c r="B39" s="457" t="s">
        <v>355</v>
      </c>
      <c r="C39" s="457"/>
      <c r="D39" s="430">
        <v>2300</v>
      </c>
      <c r="E39" s="430"/>
      <c r="F39" s="430"/>
      <c r="G39" s="103">
        <v>5</v>
      </c>
      <c r="H39" s="103">
        <v>2</v>
      </c>
      <c r="I39" s="430">
        <f>D39*G39*H39</f>
        <v>23000</v>
      </c>
      <c r="J39" s="430"/>
    </row>
    <row r="40" spans="1:10" ht="15">
      <c r="A40" s="103">
        <v>3</v>
      </c>
      <c r="B40" s="457" t="s">
        <v>356</v>
      </c>
      <c r="C40" s="457"/>
      <c r="D40" s="430">
        <v>2700</v>
      </c>
      <c r="E40" s="430"/>
      <c r="F40" s="430"/>
      <c r="G40" s="103">
        <v>6</v>
      </c>
      <c r="H40" s="103">
        <v>10</v>
      </c>
      <c r="I40" s="430">
        <f>D40*G40*H40</f>
        <v>162000</v>
      </c>
      <c r="J40" s="430"/>
    </row>
    <row r="41" spans="1:10" ht="15">
      <c r="A41" s="103">
        <v>4</v>
      </c>
      <c r="B41" s="457" t="s">
        <v>361</v>
      </c>
      <c r="C41" s="457"/>
      <c r="D41" s="430">
        <v>2300</v>
      </c>
      <c r="E41" s="430"/>
      <c r="F41" s="430"/>
      <c r="G41" s="103">
        <v>1</v>
      </c>
      <c r="H41" s="103">
        <v>2</v>
      </c>
      <c r="I41" s="430">
        <f>D41*G41*H41</f>
        <v>4600</v>
      </c>
      <c r="J41" s="430"/>
    </row>
    <row r="42" spans="1:10" s="130" customFormat="1" ht="15">
      <c r="A42" s="128"/>
      <c r="B42" s="422" t="s">
        <v>228</v>
      </c>
      <c r="C42" s="422"/>
      <c r="D42" s="422" t="s">
        <v>229</v>
      </c>
      <c r="E42" s="422"/>
      <c r="F42" s="422"/>
      <c r="G42" s="128" t="s">
        <v>229</v>
      </c>
      <c r="H42" s="128" t="s">
        <v>229</v>
      </c>
      <c r="I42" s="465">
        <f>SUM(I38:J41)</f>
        <v>200000</v>
      </c>
      <c r="J42" s="465"/>
    </row>
    <row r="43" spans="1:10" ht="15">
      <c r="A43" s="105"/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ht="15">
      <c r="A44" s="433" t="s">
        <v>235</v>
      </c>
      <c r="B44" s="433"/>
      <c r="C44" s="433"/>
      <c r="D44" s="433"/>
      <c r="E44" s="433"/>
      <c r="F44" s="433"/>
      <c r="G44" s="433"/>
      <c r="H44" s="433"/>
      <c r="I44" s="433"/>
      <c r="J44" s="433"/>
    </row>
    <row r="45" spans="1:10" ht="15">
      <c r="A45" s="433" t="s">
        <v>236</v>
      </c>
      <c r="B45" s="433"/>
      <c r="C45" s="433"/>
      <c r="D45" s="433"/>
      <c r="E45" s="433"/>
      <c r="F45" s="433"/>
      <c r="G45" s="433"/>
      <c r="H45" s="433"/>
      <c r="I45" s="433"/>
      <c r="J45" s="433"/>
    </row>
    <row r="46" spans="1:10" ht="15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60">
      <c r="A47" s="107" t="s">
        <v>298</v>
      </c>
      <c r="B47" s="434" t="s">
        <v>232</v>
      </c>
      <c r="C47" s="434"/>
      <c r="D47" s="426" t="s">
        <v>237</v>
      </c>
      <c r="E47" s="426"/>
      <c r="F47" s="65" t="s">
        <v>238</v>
      </c>
      <c r="G47" s="434" t="s">
        <v>239</v>
      </c>
      <c r="H47" s="434"/>
      <c r="I47" s="434" t="s">
        <v>276</v>
      </c>
      <c r="J47" s="434"/>
    </row>
    <row r="48" spans="1:10" ht="15">
      <c r="A48" s="108" t="s">
        <v>218</v>
      </c>
      <c r="B48" s="429" t="s">
        <v>219</v>
      </c>
      <c r="C48" s="429"/>
      <c r="D48" s="429">
        <v>3</v>
      </c>
      <c r="E48" s="429"/>
      <c r="F48" s="103">
        <v>4</v>
      </c>
      <c r="G48" s="435">
        <v>5</v>
      </c>
      <c r="H48" s="435"/>
      <c r="I48" s="435">
        <v>6</v>
      </c>
      <c r="J48" s="435"/>
    </row>
    <row r="49" spans="1:10" ht="30" customHeight="1">
      <c r="A49" s="109">
        <v>1</v>
      </c>
      <c r="B49" s="427" t="s">
        <v>348</v>
      </c>
      <c r="C49" s="428"/>
      <c r="D49" s="429">
        <v>5</v>
      </c>
      <c r="E49" s="429"/>
      <c r="F49" s="103">
        <v>12</v>
      </c>
      <c r="G49" s="430">
        <v>22000</v>
      </c>
      <c r="H49" s="430"/>
      <c r="I49" s="430">
        <f>D49*F49*G49</f>
        <v>1320000</v>
      </c>
      <c r="J49" s="430"/>
    </row>
    <row r="50" spans="1:10" ht="32.25" customHeight="1">
      <c r="A50" s="109">
        <v>2</v>
      </c>
      <c r="B50" s="427" t="s">
        <v>349</v>
      </c>
      <c r="C50" s="428"/>
      <c r="D50" s="429">
        <v>3</v>
      </c>
      <c r="E50" s="429"/>
      <c r="F50" s="103">
        <v>1</v>
      </c>
      <c r="G50" s="430">
        <v>26160.53</v>
      </c>
      <c r="H50" s="430"/>
      <c r="I50" s="430">
        <f>D50*F50*G50</f>
        <v>78481.59</v>
      </c>
      <c r="J50" s="430"/>
    </row>
    <row r="51" spans="1:10" ht="32.25" customHeight="1">
      <c r="A51" s="109">
        <v>3</v>
      </c>
      <c r="B51" s="427" t="s">
        <v>350</v>
      </c>
      <c r="C51" s="428"/>
      <c r="D51" s="431">
        <v>2</v>
      </c>
      <c r="E51" s="432"/>
      <c r="F51" s="103">
        <v>1</v>
      </c>
      <c r="G51" s="440">
        <v>930.77</v>
      </c>
      <c r="H51" s="441"/>
      <c r="I51" s="430">
        <f>D51*F51*G51</f>
        <v>1861.54</v>
      </c>
      <c r="J51" s="430"/>
    </row>
    <row r="52" spans="1:10" s="130" customFormat="1" ht="15">
      <c r="A52" s="131"/>
      <c r="B52" s="422" t="s">
        <v>228</v>
      </c>
      <c r="C52" s="422"/>
      <c r="D52" s="422" t="s">
        <v>229</v>
      </c>
      <c r="E52" s="422"/>
      <c r="F52" s="132" t="s">
        <v>229</v>
      </c>
      <c r="G52" s="423" t="s">
        <v>229</v>
      </c>
      <c r="H52" s="423"/>
      <c r="I52" s="424">
        <f>SUM(I49:J51)</f>
        <v>1400343.1300000001</v>
      </c>
      <c r="J52" s="423"/>
    </row>
    <row r="53" spans="1:10" s="130" customFormat="1" ht="15">
      <c r="A53" s="148"/>
      <c r="B53" s="149"/>
      <c r="C53" s="149"/>
      <c r="D53" s="149"/>
      <c r="E53" s="149"/>
      <c r="F53" s="150"/>
      <c r="G53" s="150"/>
      <c r="H53" s="150"/>
      <c r="I53" s="151"/>
      <c r="J53" s="150"/>
    </row>
    <row r="54" spans="1:10" s="130" customFormat="1" ht="15">
      <c r="A54" s="433" t="s">
        <v>440</v>
      </c>
      <c r="B54" s="433"/>
      <c r="C54" s="433"/>
      <c r="D54" s="433"/>
      <c r="E54" s="433"/>
      <c r="F54" s="433"/>
      <c r="G54" s="433"/>
      <c r="H54" s="433"/>
      <c r="I54" s="433"/>
      <c r="J54" s="433"/>
    </row>
    <row r="55" spans="1:10" s="130" customFormat="1" ht="15">
      <c r="A55" s="98"/>
      <c r="B55" s="98"/>
      <c r="C55" s="98"/>
      <c r="D55" s="98"/>
      <c r="E55" s="98"/>
      <c r="F55" s="98"/>
      <c r="G55" s="98"/>
      <c r="H55" s="98"/>
      <c r="I55" s="98"/>
      <c r="J55" s="98"/>
    </row>
    <row r="56" spans="1:10" s="130" customFormat="1" ht="60">
      <c r="A56" s="107" t="s">
        <v>298</v>
      </c>
      <c r="B56" s="434" t="s">
        <v>232</v>
      </c>
      <c r="C56" s="434"/>
      <c r="D56" s="426" t="s">
        <v>237</v>
      </c>
      <c r="E56" s="426"/>
      <c r="F56" s="65" t="s">
        <v>238</v>
      </c>
      <c r="G56" s="434" t="s">
        <v>239</v>
      </c>
      <c r="H56" s="434"/>
      <c r="I56" s="434" t="s">
        <v>276</v>
      </c>
      <c r="J56" s="434"/>
    </row>
    <row r="57" spans="1:10" s="130" customFormat="1" ht="15">
      <c r="A57" s="108" t="s">
        <v>218</v>
      </c>
      <c r="B57" s="429" t="s">
        <v>219</v>
      </c>
      <c r="C57" s="429"/>
      <c r="D57" s="429">
        <v>3</v>
      </c>
      <c r="E57" s="429"/>
      <c r="F57" s="103">
        <v>4</v>
      </c>
      <c r="G57" s="435">
        <v>5</v>
      </c>
      <c r="H57" s="435"/>
      <c r="I57" s="435">
        <v>6</v>
      </c>
      <c r="J57" s="435"/>
    </row>
    <row r="58" spans="1:10" s="130" customFormat="1" ht="15">
      <c r="A58" s="109">
        <v>1</v>
      </c>
      <c r="B58" s="427" t="s">
        <v>442</v>
      </c>
      <c r="C58" s="428"/>
      <c r="D58" s="429">
        <v>0</v>
      </c>
      <c r="E58" s="429"/>
      <c r="F58" s="103">
        <v>1</v>
      </c>
      <c r="G58" s="430">
        <v>27072</v>
      </c>
      <c r="H58" s="430"/>
      <c r="I58" s="430">
        <f>D58*F58*G58</f>
        <v>0</v>
      </c>
      <c r="J58" s="430"/>
    </row>
    <row r="59" spans="1:10" s="130" customFormat="1" ht="15">
      <c r="A59" s="109">
        <v>2</v>
      </c>
      <c r="B59" s="427" t="s">
        <v>445</v>
      </c>
      <c r="C59" s="428"/>
      <c r="D59" s="431">
        <v>1</v>
      </c>
      <c r="E59" s="432"/>
      <c r="F59" s="102">
        <v>4.53688</v>
      </c>
      <c r="G59" s="440">
        <v>90</v>
      </c>
      <c r="H59" s="441"/>
      <c r="I59" s="430">
        <f>D59*F59*G59</f>
        <v>408.3192</v>
      </c>
      <c r="J59" s="430"/>
    </row>
    <row r="60" spans="1:10" s="130" customFormat="1" ht="15">
      <c r="A60" s="109">
        <v>3</v>
      </c>
      <c r="B60" s="427" t="s">
        <v>442</v>
      </c>
      <c r="C60" s="428"/>
      <c r="D60" s="429">
        <v>0</v>
      </c>
      <c r="E60" s="429"/>
      <c r="F60" s="103">
        <v>1</v>
      </c>
      <c r="G60" s="430">
        <v>75000</v>
      </c>
      <c r="H60" s="430"/>
      <c r="I60" s="430">
        <f>D60*F60*G60</f>
        <v>0</v>
      </c>
      <c r="J60" s="430"/>
    </row>
    <row r="61" spans="1:10" s="130" customFormat="1" ht="15">
      <c r="A61" s="131"/>
      <c r="B61" s="422" t="s">
        <v>228</v>
      </c>
      <c r="C61" s="422"/>
      <c r="D61" s="422" t="s">
        <v>229</v>
      </c>
      <c r="E61" s="422"/>
      <c r="F61" s="132" t="s">
        <v>229</v>
      </c>
      <c r="G61" s="423" t="s">
        <v>229</v>
      </c>
      <c r="H61" s="423"/>
      <c r="I61" s="424">
        <f>SUM(I58:J60)</f>
        <v>408.3192</v>
      </c>
      <c r="J61" s="423"/>
    </row>
    <row r="62" spans="1:10" ht="15">
      <c r="A62" s="110"/>
      <c r="B62" s="105"/>
      <c r="C62" s="105"/>
      <c r="D62" s="105"/>
      <c r="E62" s="105"/>
      <c r="F62" s="98"/>
      <c r="G62" s="98"/>
      <c r="H62" s="98"/>
      <c r="I62" s="106"/>
      <c r="J62" s="98"/>
    </row>
    <row r="63" spans="1:10" ht="15">
      <c r="A63" s="433" t="s">
        <v>441</v>
      </c>
      <c r="B63" s="433"/>
      <c r="C63" s="433"/>
      <c r="D63" s="433"/>
      <c r="E63" s="433"/>
      <c r="F63" s="433"/>
      <c r="G63" s="433"/>
      <c r="H63" s="433"/>
      <c r="I63" s="433"/>
      <c r="J63" s="433"/>
    </row>
    <row r="64" spans="1:10" ht="15">
      <c r="A64" s="433" t="s">
        <v>240</v>
      </c>
      <c r="B64" s="433"/>
      <c r="C64" s="433"/>
      <c r="D64" s="433"/>
      <c r="E64" s="433"/>
      <c r="F64" s="433"/>
      <c r="G64" s="433"/>
      <c r="H64" s="433"/>
      <c r="I64" s="433"/>
      <c r="J64" s="433"/>
    </row>
    <row r="65" spans="1:10" ht="15">
      <c r="A65" s="433" t="s">
        <v>241</v>
      </c>
      <c r="B65" s="433"/>
      <c r="C65" s="433"/>
      <c r="D65" s="433"/>
      <c r="E65" s="433"/>
      <c r="F65" s="433"/>
      <c r="G65" s="433"/>
      <c r="H65" s="433"/>
      <c r="I65" s="433"/>
      <c r="J65" s="433"/>
    </row>
    <row r="66" spans="1:10" ht="15">
      <c r="A66" s="433" t="s">
        <v>242</v>
      </c>
      <c r="B66" s="433"/>
      <c r="C66" s="433"/>
      <c r="D66" s="433"/>
      <c r="E66" s="433"/>
      <c r="F66" s="433"/>
      <c r="G66" s="433"/>
      <c r="H66" s="433"/>
      <c r="I66" s="433"/>
      <c r="J66" s="433"/>
    </row>
    <row r="67" spans="1:10" ht="15">
      <c r="A67" s="66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63.75" customHeight="1">
      <c r="A68" s="107" t="s">
        <v>298</v>
      </c>
      <c r="B68" s="434" t="s">
        <v>243</v>
      </c>
      <c r="C68" s="434"/>
      <c r="D68" s="434"/>
      <c r="E68" s="434"/>
      <c r="F68" s="434"/>
      <c r="G68" s="434" t="s">
        <v>244</v>
      </c>
      <c r="H68" s="434"/>
      <c r="I68" s="434" t="s">
        <v>278</v>
      </c>
      <c r="J68" s="434"/>
    </row>
    <row r="69" spans="1:10" ht="15">
      <c r="A69" s="103" t="s">
        <v>218</v>
      </c>
      <c r="B69" s="429" t="s">
        <v>219</v>
      </c>
      <c r="C69" s="429"/>
      <c r="D69" s="429"/>
      <c r="E69" s="429"/>
      <c r="F69" s="429"/>
      <c r="G69" s="435">
        <v>3</v>
      </c>
      <c r="H69" s="435"/>
      <c r="I69" s="435">
        <v>4</v>
      </c>
      <c r="J69" s="435"/>
    </row>
    <row r="70" spans="1:10" ht="36" customHeight="1">
      <c r="A70" s="103" t="s">
        <v>218</v>
      </c>
      <c r="B70" s="427" t="s">
        <v>245</v>
      </c>
      <c r="C70" s="436"/>
      <c r="D70" s="436"/>
      <c r="E70" s="436"/>
      <c r="F70" s="428"/>
      <c r="G70" s="429" t="s">
        <v>229</v>
      </c>
      <c r="H70" s="429"/>
      <c r="I70" s="458">
        <f>I71+I72+I73</f>
        <v>13779500</v>
      </c>
      <c r="J70" s="458"/>
    </row>
    <row r="71" spans="1:10" ht="26.25" customHeight="1">
      <c r="A71" s="103" t="s">
        <v>246</v>
      </c>
      <c r="B71" s="425" t="s">
        <v>279</v>
      </c>
      <c r="C71" s="425"/>
      <c r="D71" s="425"/>
      <c r="E71" s="425"/>
      <c r="F71" s="425"/>
      <c r="G71" s="458">
        <v>57775000</v>
      </c>
      <c r="H71" s="458"/>
      <c r="I71" s="458">
        <f>G71*0.22</f>
        <v>12710500</v>
      </c>
      <c r="J71" s="458"/>
    </row>
    <row r="72" spans="1:10" ht="15">
      <c r="A72" s="111" t="s">
        <v>247</v>
      </c>
      <c r="B72" s="457" t="s">
        <v>280</v>
      </c>
      <c r="C72" s="457"/>
      <c r="D72" s="457"/>
      <c r="E72" s="457"/>
      <c r="F72" s="457"/>
      <c r="G72" s="458">
        <v>10690000</v>
      </c>
      <c r="H72" s="458"/>
      <c r="I72" s="458">
        <f>G72*0.1</f>
        <v>1069000</v>
      </c>
      <c r="J72" s="458"/>
    </row>
    <row r="73" spans="1:10" ht="48.75" customHeight="1">
      <c r="A73" s="103" t="s">
        <v>248</v>
      </c>
      <c r="B73" s="425" t="s">
        <v>281</v>
      </c>
      <c r="C73" s="425"/>
      <c r="D73" s="425"/>
      <c r="E73" s="425"/>
      <c r="F73" s="425"/>
      <c r="G73" s="458"/>
      <c r="H73" s="458"/>
      <c r="I73" s="458"/>
      <c r="J73" s="458"/>
    </row>
    <row r="74" spans="1:10" ht="42" customHeight="1">
      <c r="A74" s="103" t="s">
        <v>219</v>
      </c>
      <c r="B74" s="425" t="s">
        <v>249</v>
      </c>
      <c r="C74" s="425"/>
      <c r="D74" s="425"/>
      <c r="E74" s="425"/>
      <c r="F74" s="425"/>
      <c r="G74" s="431" t="s">
        <v>229</v>
      </c>
      <c r="H74" s="432"/>
      <c r="I74" s="458">
        <f>I75+I77+I76+I78+I79</f>
        <v>1704194</v>
      </c>
      <c r="J74" s="458"/>
    </row>
    <row r="75" spans="1:10" ht="54.75" customHeight="1">
      <c r="A75" s="103" t="s">
        <v>250</v>
      </c>
      <c r="B75" s="425" t="s">
        <v>282</v>
      </c>
      <c r="C75" s="425"/>
      <c r="D75" s="425"/>
      <c r="E75" s="425"/>
      <c r="F75" s="425"/>
      <c r="G75" s="458">
        <v>54974000</v>
      </c>
      <c r="H75" s="458"/>
      <c r="I75" s="458">
        <f>G75*0.029</f>
        <v>1594246</v>
      </c>
      <c r="J75" s="458"/>
    </row>
    <row r="76" spans="1:10" ht="48" customHeight="1">
      <c r="A76" s="103" t="s">
        <v>251</v>
      </c>
      <c r="B76" s="425" t="s">
        <v>283</v>
      </c>
      <c r="C76" s="425"/>
      <c r="D76" s="425"/>
      <c r="E76" s="425"/>
      <c r="F76" s="425"/>
      <c r="G76" s="458"/>
      <c r="H76" s="458"/>
      <c r="I76" s="458"/>
      <c r="J76" s="458"/>
    </row>
    <row r="77" spans="1:10" ht="42" customHeight="1">
      <c r="A77" s="103" t="s">
        <v>252</v>
      </c>
      <c r="B77" s="425" t="s">
        <v>284</v>
      </c>
      <c r="C77" s="425"/>
      <c r="D77" s="425"/>
      <c r="E77" s="425"/>
      <c r="F77" s="425"/>
      <c r="G77" s="458">
        <v>54974000</v>
      </c>
      <c r="H77" s="458"/>
      <c r="I77" s="458">
        <f>G77*0.002</f>
        <v>109948</v>
      </c>
      <c r="J77" s="458"/>
    </row>
    <row r="78" spans="1:10" ht="42.75" customHeight="1">
      <c r="A78" s="103" t="s">
        <v>253</v>
      </c>
      <c r="B78" s="460" t="s">
        <v>285</v>
      </c>
      <c r="C78" s="460"/>
      <c r="D78" s="460"/>
      <c r="E78" s="460"/>
      <c r="F78" s="460"/>
      <c r="G78" s="458"/>
      <c r="H78" s="458"/>
      <c r="I78" s="458"/>
      <c r="J78" s="458"/>
    </row>
    <row r="79" spans="1:10" ht="44.25" customHeight="1">
      <c r="A79" s="103" t="s">
        <v>254</v>
      </c>
      <c r="B79" s="460" t="s">
        <v>285</v>
      </c>
      <c r="C79" s="460"/>
      <c r="D79" s="460"/>
      <c r="E79" s="460"/>
      <c r="F79" s="460"/>
      <c r="G79" s="458"/>
      <c r="H79" s="458"/>
      <c r="I79" s="458"/>
      <c r="J79" s="458"/>
    </row>
    <row r="80" spans="1:10" ht="33.75" customHeight="1">
      <c r="A80" s="103" t="s">
        <v>220</v>
      </c>
      <c r="B80" s="425" t="s">
        <v>255</v>
      </c>
      <c r="C80" s="425"/>
      <c r="D80" s="425"/>
      <c r="E80" s="425"/>
      <c r="F80" s="425"/>
      <c r="G80" s="458">
        <v>41000000</v>
      </c>
      <c r="H80" s="458"/>
      <c r="I80" s="458">
        <f>G80*0.051-29461.24</f>
        <v>2061538.7599999998</v>
      </c>
      <c r="J80" s="458"/>
    </row>
    <row r="81" spans="1:11" s="130" customFormat="1" ht="15">
      <c r="A81" s="132"/>
      <c r="B81" s="422" t="s">
        <v>228</v>
      </c>
      <c r="C81" s="422"/>
      <c r="D81" s="422"/>
      <c r="E81" s="422"/>
      <c r="F81" s="422"/>
      <c r="G81" s="423" t="s">
        <v>229</v>
      </c>
      <c r="H81" s="423"/>
      <c r="I81" s="424">
        <f>I80+I74+I70-96232.76</f>
        <v>17448999.999999996</v>
      </c>
      <c r="J81" s="424"/>
      <c r="K81" s="153">
        <f>I81+I52</f>
        <v>18849343.129999995</v>
      </c>
    </row>
    <row r="82" spans="1:10" ht="15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5">
      <c r="A83" s="459" t="s">
        <v>256</v>
      </c>
      <c r="B83" s="459"/>
      <c r="C83" s="459"/>
      <c r="D83" s="459"/>
      <c r="E83" s="459"/>
      <c r="F83" s="459"/>
      <c r="G83" s="459"/>
      <c r="H83" s="459"/>
      <c r="I83" s="459"/>
      <c r="J83" s="459"/>
    </row>
    <row r="84" spans="1:10" ht="15">
      <c r="A84" s="459" t="s">
        <v>257</v>
      </c>
      <c r="B84" s="459"/>
      <c r="C84" s="459"/>
      <c r="D84" s="459"/>
      <c r="E84" s="459"/>
      <c r="F84" s="459"/>
      <c r="G84" s="459"/>
      <c r="H84" s="459"/>
      <c r="I84" s="459"/>
      <c r="J84" s="459"/>
    </row>
    <row r="85" spans="1:10" ht="15">
      <c r="A85" s="459" t="s">
        <v>300</v>
      </c>
      <c r="B85" s="459"/>
      <c r="C85" s="459"/>
      <c r="D85" s="459"/>
      <c r="E85" s="459"/>
      <c r="F85" s="459"/>
      <c r="G85" s="459"/>
      <c r="H85" s="459"/>
      <c r="I85" s="459"/>
      <c r="J85" s="459"/>
    </row>
    <row r="86" spans="1:10" ht="15">
      <c r="A86" s="459" t="s">
        <v>258</v>
      </c>
      <c r="B86" s="459"/>
      <c r="C86" s="459"/>
      <c r="D86" s="459"/>
      <c r="E86" s="459"/>
      <c r="F86" s="459"/>
      <c r="G86" s="459"/>
      <c r="H86" s="459"/>
      <c r="I86" s="459"/>
      <c r="J86" s="459"/>
    </row>
    <row r="87" spans="1:10" ht="15">
      <c r="A87" s="459" t="s">
        <v>259</v>
      </c>
      <c r="B87" s="459"/>
      <c r="C87" s="459"/>
      <c r="D87" s="459"/>
      <c r="E87" s="459"/>
      <c r="F87" s="459"/>
      <c r="G87" s="459"/>
      <c r="H87" s="459"/>
      <c r="I87" s="459"/>
      <c r="J87" s="459"/>
    </row>
    <row r="88" spans="1:10" ht="15">
      <c r="A88" s="459" t="s">
        <v>301</v>
      </c>
      <c r="B88" s="459"/>
      <c r="C88" s="459"/>
      <c r="D88" s="459"/>
      <c r="E88" s="459"/>
      <c r="F88" s="459"/>
      <c r="G88" s="459"/>
      <c r="H88" s="459"/>
      <c r="I88" s="459"/>
      <c r="J88" s="459"/>
    </row>
    <row r="89" spans="1:10" ht="1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5">
      <c r="A90" s="433" t="s">
        <v>375</v>
      </c>
      <c r="B90" s="433"/>
      <c r="C90" s="433"/>
      <c r="D90" s="433"/>
      <c r="E90" s="433"/>
      <c r="F90" s="433"/>
      <c r="G90" s="433"/>
      <c r="H90" s="433"/>
      <c r="I90" s="433"/>
      <c r="J90" s="433"/>
    </row>
    <row r="91" spans="1:10" ht="15">
      <c r="A91" s="433" t="s">
        <v>261</v>
      </c>
      <c r="B91" s="433"/>
      <c r="C91" s="433"/>
      <c r="D91" s="433"/>
      <c r="E91" s="433"/>
      <c r="F91" s="433"/>
      <c r="G91" s="433"/>
      <c r="H91" s="433"/>
      <c r="I91" s="433"/>
      <c r="J91" s="433"/>
    </row>
    <row r="92" spans="1:10" ht="15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">
      <c r="A93" s="66" t="s">
        <v>212</v>
      </c>
      <c r="B93" s="66"/>
      <c r="C93" s="66"/>
      <c r="D93" s="451">
        <v>800</v>
      </c>
      <c r="E93" s="451"/>
      <c r="F93" s="451"/>
      <c r="G93" s="451"/>
      <c r="H93" s="451"/>
      <c r="I93" s="451"/>
      <c r="J93" s="451"/>
    </row>
    <row r="94" spans="1:10" ht="15">
      <c r="A94" s="66"/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5">
      <c r="A95" s="66" t="s">
        <v>213</v>
      </c>
      <c r="B95" s="66"/>
      <c r="C95" s="66"/>
      <c r="D95" s="66"/>
      <c r="E95" s="66"/>
      <c r="F95" s="451" t="s">
        <v>360</v>
      </c>
      <c r="G95" s="451"/>
      <c r="H95" s="451"/>
      <c r="I95" s="451"/>
      <c r="J95" s="451"/>
    </row>
    <row r="96" spans="1:10" ht="15">
      <c r="A96" s="66"/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45" customHeight="1">
      <c r="A97" s="64" t="s">
        <v>298</v>
      </c>
      <c r="B97" s="447" t="s">
        <v>232</v>
      </c>
      <c r="C97" s="448"/>
      <c r="D97" s="449"/>
      <c r="E97" s="426" t="s">
        <v>287</v>
      </c>
      <c r="F97" s="426"/>
      <c r="G97" s="64" t="s">
        <v>374</v>
      </c>
      <c r="H97" s="426" t="s">
        <v>286</v>
      </c>
      <c r="I97" s="426"/>
      <c r="J97" s="426"/>
    </row>
    <row r="98" spans="1:10" ht="15">
      <c r="A98" s="103" t="s">
        <v>218</v>
      </c>
      <c r="B98" s="431" t="s">
        <v>219</v>
      </c>
      <c r="C98" s="444"/>
      <c r="D98" s="432"/>
      <c r="E98" s="429">
        <v>3</v>
      </c>
      <c r="F98" s="429"/>
      <c r="G98" s="103">
        <v>4</v>
      </c>
      <c r="H98" s="429">
        <v>5</v>
      </c>
      <c r="I98" s="429"/>
      <c r="J98" s="429"/>
    </row>
    <row r="99" spans="1:10" ht="15">
      <c r="A99" s="105">
        <v>1</v>
      </c>
      <c r="B99" s="461" t="s">
        <v>369</v>
      </c>
      <c r="C99" s="462"/>
      <c r="D99" s="463"/>
      <c r="E99" s="430">
        <v>22050000</v>
      </c>
      <c r="F99" s="430"/>
      <c r="G99" s="112">
        <v>0.022</v>
      </c>
      <c r="H99" s="430">
        <v>485100</v>
      </c>
      <c r="I99" s="430"/>
      <c r="J99" s="430"/>
    </row>
    <row r="100" spans="1:10" ht="15">
      <c r="A100" s="103">
        <v>2</v>
      </c>
      <c r="B100" s="461" t="s">
        <v>370</v>
      </c>
      <c r="C100" s="462"/>
      <c r="D100" s="463"/>
      <c r="E100" s="430">
        <v>3272733.33</v>
      </c>
      <c r="F100" s="430"/>
      <c r="G100" s="112">
        <v>0.015</v>
      </c>
      <c r="H100" s="430">
        <v>49091</v>
      </c>
      <c r="I100" s="430"/>
      <c r="J100" s="430"/>
    </row>
    <row r="101" spans="1:10" ht="15">
      <c r="A101" s="103">
        <v>3</v>
      </c>
      <c r="B101" s="461" t="s">
        <v>371</v>
      </c>
      <c r="C101" s="462"/>
      <c r="D101" s="463"/>
      <c r="E101" s="430">
        <v>124</v>
      </c>
      <c r="F101" s="430"/>
      <c r="G101" s="102">
        <v>45</v>
      </c>
      <c r="H101" s="430">
        <v>0</v>
      </c>
      <c r="I101" s="430"/>
      <c r="J101" s="430"/>
    </row>
    <row r="102" spans="1:10" ht="15">
      <c r="A102" s="103">
        <v>4</v>
      </c>
      <c r="B102" s="461" t="s">
        <v>372</v>
      </c>
      <c r="C102" s="462"/>
      <c r="D102" s="463"/>
      <c r="E102" s="430">
        <v>3</v>
      </c>
      <c r="F102" s="430"/>
      <c r="G102" s="102">
        <v>343</v>
      </c>
      <c r="H102" s="430">
        <v>50000</v>
      </c>
      <c r="I102" s="430"/>
      <c r="J102" s="430"/>
    </row>
    <row r="103" spans="1:10" ht="15">
      <c r="A103" s="103">
        <v>5</v>
      </c>
      <c r="B103" s="461" t="s">
        <v>373</v>
      </c>
      <c r="C103" s="462"/>
      <c r="D103" s="463"/>
      <c r="E103" s="430">
        <v>1</v>
      </c>
      <c r="F103" s="430"/>
      <c r="G103" s="102">
        <v>554.51</v>
      </c>
      <c r="H103" s="430">
        <v>50000</v>
      </c>
      <c r="I103" s="430"/>
      <c r="J103" s="430"/>
    </row>
    <row r="104" spans="1:10" s="130" customFormat="1" ht="15">
      <c r="A104" s="128"/>
      <c r="B104" s="452" t="s">
        <v>228</v>
      </c>
      <c r="C104" s="464"/>
      <c r="D104" s="453"/>
      <c r="E104" s="422"/>
      <c r="F104" s="422"/>
      <c r="G104" s="128" t="s">
        <v>229</v>
      </c>
      <c r="H104" s="465">
        <f>SUM(H99:J103)</f>
        <v>634191</v>
      </c>
      <c r="I104" s="465"/>
      <c r="J104" s="465"/>
    </row>
    <row r="105" spans="1:10" ht="15">
      <c r="A105" s="66"/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0" ht="15">
      <c r="A106" s="433" t="s">
        <v>376</v>
      </c>
      <c r="B106" s="433"/>
      <c r="C106" s="433"/>
      <c r="D106" s="433"/>
      <c r="E106" s="433"/>
      <c r="F106" s="433"/>
      <c r="G106" s="433"/>
      <c r="H106" s="433"/>
      <c r="I106" s="433"/>
      <c r="J106" s="433"/>
    </row>
    <row r="107" spans="1:10" ht="15">
      <c r="A107" s="66"/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1:10" ht="15">
      <c r="A108" s="66" t="s">
        <v>212</v>
      </c>
      <c r="B108" s="66"/>
      <c r="C108" s="66"/>
      <c r="D108" s="451">
        <v>244</v>
      </c>
      <c r="E108" s="451"/>
      <c r="F108" s="451"/>
      <c r="G108" s="451"/>
      <c r="H108" s="451"/>
      <c r="I108" s="451"/>
      <c r="J108" s="451"/>
    </row>
    <row r="109" spans="1:10" ht="15">
      <c r="A109" s="66"/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1:10" ht="15">
      <c r="A110" s="66" t="s">
        <v>213</v>
      </c>
      <c r="B110" s="66"/>
      <c r="C110" s="66"/>
      <c r="D110" s="66"/>
      <c r="E110" s="66"/>
      <c r="F110" s="451" t="s">
        <v>360</v>
      </c>
      <c r="G110" s="451"/>
      <c r="H110" s="451"/>
      <c r="I110" s="451"/>
      <c r="J110" s="451"/>
    </row>
    <row r="111" spans="1:10" ht="15">
      <c r="A111" s="66"/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5">
      <c r="A112" s="433" t="s">
        <v>377</v>
      </c>
      <c r="B112" s="433"/>
      <c r="C112" s="433"/>
      <c r="D112" s="433"/>
      <c r="E112" s="433"/>
      <c r="F112" s="433"/>
      <c r="G112" s="433"/>
      <c r="H112" s="433"/>
      <c r="I112" s="433"/>
      <c r="J112" s="433"/>
    </row>
    <row r="113" spans="1:10" ht="15">
      <c r="A113" s="66"/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1:10" ht="47.25" customHeight="1">
      <c r="A114" s="64" t="s">
        <v>298</v>
      </c>
      <c r="B114" s="426" t="s">
        <v>232</v>
      </c>
      <c r="C114" s="426"/>
      <c r="D114" s="426"/>
      <c r="E114" s="64" t="s">
        <v>262</v>
      </c>
      <c r="F114" s="64" t="s">
        <v>263</v>
      </c>
      <c r="G114" s="426" t="s">
        <v>288</v>
      </c>
      <c r="H114" s="426"/>
      <c r="I114" s="426" t="s">
        <v>276</v>
      </c>
      <c r="J114" s="426"/>
    </row>
    <row r="115" spans="1:10" ht="15">
      <c r="A115" s="64" t="s">
        <v>218</v>
      </c>
      <c r="B115" s="426" t="s">
        <v>219</v>
      </c>
      <c r="C115" s="426"/>
      <c r="D115" s="426"/>
      <c r="E115" s="64">
        <v>3</v>
      </c>
      <c r="F115" s="64">
        <v>4</v>
      </c>
      <c r="G115" s="426">
        <v>5</v>
      </c>
      <c r="H115" s="426"/>
      <c r="I115" s="426">
        <v>6</v>
      </c>
      <c r="J115" s="426"/>
    </row>
    <row r="116" spans="1:10" ht="15">
      <c r="A116" s="64">
        <v>1</v>
      </c>
      <c r="B116" s="427" t="s">
        <v>378</v>
      </c>
      <c r="C116" s="436"/>
      <c r="D116" s="428"/>
      <c r="E116" s="64">
        <v>4</v>
      </c>
      <c r="F116" s="64">
        <v>12</v>
      </c>
      <c r="G116" s="418">
        <v>1250</v>
      </c>
      <c r="H116" s="418"/>
      <c r="I116" s="418">
        <f>E116*F116*G116</f>
        <v>60000</v>
      </c>
      <c r="J116" s="418"/>
    </row>
    <row r="117" spans="1:10" ht="15">
      <c r="A117" s="64">
        <v>2</v>
      </c>
      <c r="B117" s="427" t="s">
        <v>379</v>
      </c>
      <c r="C117" s="436"/>
      <c r="D117" s="428"/>
      <c r="E117" s="64">
        <v>1</v>
      </c>
      <c r="F117" s="64">
        <v>12</v>
      </c>
      <c r="G117" s="418">
        <v>7148</v>
      </c>
      <c r="H117" s="418"/>
      <c r="I117" s="418">
        <f>E117*F117*G117</f>
        <v>85776</v>
      </c>
      <c r="J117" s="418"/>
    </row>
    <row r="118" spans="1:10" ht="15">
      <c r="A118" s="64">
        <v>3</v>
      </c>
      <c r="B118" s="427" t="s">
        <v>380</v>
      </c>
      <c r="C118" s="436"/>
      <c r="D118" s="428"/>
      <c r="E118" s="64">
        <v>4</v>
      </c>
      <c r="F118" s="64">
        <v>12</v>
      </c>
      <c r="G118" s="418">
        <v>88</v>
      </c>
      <c r="H118" s="418"/>
      <c r="I118" s="418">
        <f>E118*F118*G118</f>
        <v>4224</v>
      </c>
      <c r="J118" s="418"/>
    </row>
    <row r="119" spans="1:10" s="130" customFormat="1" ht="15">
      <c r="A119" s="133"/>
      <c r="B119" s="420" t="s">
        <v>228</v>
      </c>
      <c r="C119" s="420"/>
      <c r="D119" s="420"/>
      <c r="E119" s="133" t="s">
        <v>229</v>
      </c>
      <c r="F119" s="133" t="s">
        <v>229</v>
      </c>
      <c r="G119" s="420" t="s">
        <v>229</v>
      </c>
      <c r="H119" s="420"/>
      <c r="I119" s="421">
        <f>SUM(I116:J118)</f>
        <v>150000</v>
      </c>
      <c r="J119" s="421"/>
    </row>
    <row r="120" spans="1:10" ht="15">
      <c r="A120" s="66"/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1:10" ht="15">
      <c r="A121" s="433" t="s">
        <v>388</v>
      </c>
      <c r="B121" s="433"/>
      <c r="C121" s="433"/>
      <c r="D121" s="433"/>
      <c r="E121" s="433"/>
      <c r="F121" s="433"/>
      <c r="G121" s="433"/>
      <c r="H121" s="433"/>
      <c r="I121" s="433"/>
      <c r="J121" s="433"/>
    </row>
    <row r="122" spans="1:10" ht="15">
      <c r="A122" s="66"/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1:10" ht="45" customHeight="1">
      <c r="A123" s="64" t="s">
        <v>298</v>
      </c>
      <c r="B123" s="426" t="s">
        <v>232</v>
      </c>
      <c r="C123" s="426"/>
      <c r="D123" s="426" t="s">
        <v>264</v>
      </c>
      <c r="E123" s="426"/>
      <c r="F123" s="426" t="s">
        <v>265</v>
      </c>
      <c r="G123" s="426"/>
      <c r="H123" s="426" t="s">
        <v>289</v>
      </c>
      <c r="I123" s="426"/>
      <c r="J123" s="426"/>
    </row>
    <row r="124" spans="1:10" ht="15">
      <c r="A124" s="64" t="s">
        <v>218</v>
      </c>
      <c r="B124" s="426" t="s">
        <v>219</v>
      </c>
      <c r="C124" s="426"/>
      <c r="D124" s="426">
        <v>3</v>
      </c>
      <c r="E124" s="426"/>
      <c r="F124" s="426">
        <v>4</v>
      </c>
      <c r="G124" s="426"/>
      <c r="H124" s="426">
        <v>5</v>
      </c>
      <c r="I124" s="426"/>
      <c r="J124" s="426"/>
    </row>
    <row r="125" spans="1:10" ht="15">
      <c r="A125" s="64"/>
      <c r="B125" s="427" t="s">
        <v>381</v>
      </c>
      <c r="C125" s="428"/>
      <c r="D125" s="426">
        <v>5</v>
      </c>
      <c r="E125" s="426"/>
      <c r="F125" s="418">
        <v>20000</v>
      </c>
      <c r="G125" s="418"/>
      <c r="H125" s="418">
        <f>D125*F125</f>
        <v>100000</v>
      </c>
      <c r="I125" s="418"/>
      <c r="J125" s="418"/>
    </row>
    <row r="126" spans="1:10" s="130" customFormat="1" ht="15">
      <c r="A126" s="133"/>
      <c r="B126" s="420" t="s">
        <v>228</v>
      </c>
      <c r="C126" s="420"/>
      <c r="D126" s="420" t="s">
        <v>382</v>
      </c>
      <c r="E126" s="420"/>
      <c r="F126" s="421" t="s">
        <v>382</v>
      </c>
      <c r="G126" s="421"/>
      <c r="H126" s="421">
        <f>SUM(H125:J125)</f>
        <v>100000</v>
      </c>
      <c r="I126" s="421"/>
      <c r="J126" s="421"/>
    </row>
    <row r="127" spans="1:10" ht="15">
      <c r="A127" s="66"/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1:10" ht="15">
      <c r="A128" s="433" t="s">
        <v>389</v>
      </c>
      <c r="B128" s="433"/>
      <c r="C128" s="433"/>
      <c r="D128" s="433"/>
      <c r="E128" s="433"/>
      <c r="F128" s="433"/>
      <c r="G128" s="433"/>
      <c r="H128" s="433"/>
      <c r="I128" s="433"/>
      <c r="J128" s="433"/>
    </row>
    <row r="129" spans="1:10" ht="15">
      <c r="A129" s="66"/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1:10" ht="45" customHeight="1">
      <c r="A130" s="64" t="s">
        <v>298</v>
      </c>
      <c r="B130" s="426" t="s">
        <v>20</v>
      </c>
      <c r="C130" s="426"/>
      <c r="D130" s="426" t="s">
        <v>266</v>
      </c>
      <c r="E130" s="426"/>
      <c r="F130" s="426" t="s">
        <v>267</v>
      </c>
      <c r="G130" s="426"/>
      <c r="H130" s="64" t="s">
        <v>291</v>
      </c>
      <c r="I130" s="426" t="s">
        <v>290</v>
      </c>
      <c r="J130" s="426"/>
    </row>
    <row r="131" spans="1:10" ht="15">
      <c r="A131" s="64" t="s">
        <v>218</v>
      </c>
      <c r="B131" s="426" t="s">
        <v>219</v>
      </c>
      <c r="C131" s="426"/>
      <c r="D131" s="426">
        <v>3</v>
      </c>
      <c r="E131" s="426"/>
      <c r="F131" s="426">
        <v>4</v>
      </c>
      <c r="G131" s="426"/>
      <c r="H131" s="64">
        <v>5</v>
      </c>
      <c r="I131" s="426">
        <v>6</v>
      </c>
      <c r="J131" s="426"/>
    </row>
    <row r="132" spans="1:10" ht="15">
      <c r="A132" s="64">
        <v>1</v>
      </c>
      <c r="B132" s="425" t="s">
        <v>383</v>
      </c>
      <c r="C132" s="425"/>
      <c r="D132" s="418">
        <v>92573</v>
      </c>
      <c r="E132" s="418"/>
      <c r="F132" s="418">
        <f>I132/D132</f>
        <v>5.569993410605684</v>
      </c>
      <c r="G132" s="418"/>
      <c r="H132" s="64"/>
      <c r="I132" s="418">
        <v>515631</v>
      </c>
      <c r="J132" s="418"/>
    </row>
    <row r="133" spans="1:10" ht="15">
      <c r="A133" s="64">
        <v>2</v>
      </c>
      <c r="B133" s="425" t="s">
        <v>384</v>
      </c>
      <c r="C133" s="425"/>
      <c r="D133" s="418">
        <v>382</v>
      </c>
      <c r="E133" s="418"/>
      <c r="F133" s="418">
        <f>I133/D133</f>
        <v>8493.952879581151</v>
      </c>
      <c r="G133" s="418"/>
      <c r="H133" s="64"/>
      <c r="I133" s="418">
        <v>3244690</v>
      </c>
      <c r="J133" s="418"/>
    </row>
    <row r="134" spans="1:10" ht="15">
      <c r="A134" s="64">
        <v>3</v>
      </c>
      <c r="B134" s="425" t="s">
        <v>385</v>
      </c>
      <c r="C134" s="425"/>
      <c r="D134" s="418">
        <v>403.14</v>
      </c>
      <c r="E134" s="418"/>
      <c r="F134" s="418">
        <f>I134/D134</f>
        <v>501.3990177109689</v>
      </c>
      <c r="G134" s="418"/>
      <c r="H134" s="64"/>
      <c r="I134" s="418">
        <v>202134</v>
      </c>
      <c r="J134" s="418"/>
    </row>
    <row r="135" spans="1:10" ht="15">
      <c r="A135" s="64">
        <v>4</v>
      </c>
      <c r="B135" s="425" t="s">
        <v>386</v>
      </c>
      <c r="C135" s="425"/>
      <c r="D135" s="426">
        <v>622.29</v>
      </c>
      <c r="E135" s="426"/>
      <c r="F135" s="418">
        <f>I135/D135</f>
        <v>50.960163267929744</v>
      </c>
      <c r="G135" s="418"/>
      <c r="H135" s="64"/>
      <c r="I135" s="418">
        <v>31712</v>
      </c>
      <c r="J135" s="418"/>
    </row>
    <row r="136" spans="1:10" ht="15">
      <c r="A136" s="64">
        <v>5</v>
      </c>
      <c r="B136" s="425" t="s">
        <v>387</v>
      </c>
      <c r="C136" s="425"/>
      <c r="D136" s="426">
        <v>907.75</v>
      </c>
      <c r="E136" s="426"/>
      <c r="F136" s="418">
        <f>I136/D136</f>
        <v>69.49490498485265</v>
      </c>
      <c r="G136" s="418"/>
      <c r="H136" s="64"/>
      <c r="I136" s="418">
        <v>63084</v>
      </c>
      <c r="J136" s="418"/>
    </row>
    <row r="137" spans="1:10" s="130" customFormat="1" ht="15">
      <c r="A137" s="133"/>
      <c r="B137" s="420" t="s">
        <v>228</v>
      </c>
      <c r="C137" s="420"/>
      <c r="D137" s="420" t="s">
        <v>229</v>
      </c>
      <c r="E137" s="420"/>
      <c r="F137" s="420" t="s">
        <v>229</v>
      </c>
      <c r="G137" s="420"/>
      <c r="H137" s="133" t="s">
        <v>229</v>
      </c>
      <c r="I137" s="421">
        <f>SUM(I132:J136)</f>
        <v>4057251</v>
      </c>
      <c r="J137" s="421"/>
    </row>
    <row r="138" spans="1:10" ht="15">
      <c r="A138" s="66"/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1:10" ht="15">
      <c r="A139" s="433" t="s">
        <v>390</v>
      </c>
      <c r="B139" s="433"/>
      <c r="C139" s="433"/>
      <c r="D139" s="433"/>
      <c r="E139" s="433"/>
      <c r="F139" s="433"/>
      <c r="G139" s="433"/>
      <c r="H139" s="433"/>
      <c r="I139" s="433"/>
      <c r="J139" s="433"/>
    </row>
    <row r="140" spans="1:10" ht="15">
      <c r="A140" s="66"/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1:10" ht="45" customHeight="1">
      <c r="A141" s="64" t="s">
        <v>298</v>
      </c>
      <c r="B141" s="426" t="s">
        <v>20</v>
      </c>
      <c r="C141" s="426"/>
      <c r="D141" s="426" t="s">
        <v>268</v>
      </c>
      <c r="E141" s="426"/>
      <c r="F141" s="426" t="s">
        <v>269</v>
      </c>
      <c r="G141" s="426"/>
      <c r="H141" s="426" t="s">
        <v>292</v>
      </c>
      <c r="I141" s="426"/>
      <c r="J141" s="426"/>
    </row>
    <row r="142" spans="1:10" ht="15">
      <c r="A142" s="64" t="s">
        <v>218</v>
      </c>
      <c r="B142" s="426" t="s">
        <v>219</v>
      </c>
      <c r="C142" s="426"/>
      <c r="D142" s="426">
        <v>3</v>
      </c>
      <c r="E142" s="426"/>
      <c r="F142" s="426">
        <v>4</v>
      </c>
      <c r="G142" s="426"/>
      <c r="H142" s="426">
        <v>5</v>
      </c>
      <c r="I142" s="426"/>
      <c r="J142" s="426"/>
    </row>
    <row r="143" spans="1:10" ht="15">
      <c r="A143" s="64"/>
      <c r="B143" s="426"/>
      <c r="C143" s="426"/>
      <c r="D143" s="426"/>
      <c r="E143" s="426"/>
      <c r="F143" s="426"/>
      <c r="G143" s="426"/>
      <c r="H143" s="426"/>
      <c r="I143" s="426"/>
      <c r="J143" s="426"/>
    </row>
    <row r="144" spans="1:10" ht="15">
      <c r="A144" s="64"/>
      <c r="B144" s="426"/>
      <c r="C144" s="426"/>
      <c r="D144" s="426"/>
      <c r="E144" s="426"/>
      <c r="F144" s="426"/>
      <c r="G144" s="426"/>
      <c r="H144" s="426"/>
      <c r="I144" s="426"/>
      <c r="J144" s="426"/>
    </row>
    <row r="145" spans="1:10" s="130" customFormat="1" ht="15">
      <c r="A145" s="133"/>
      <c r="B145" s="420" t="s">
        <v>228</v>
      </c>
      <c r="C145" s="420"/>
      <c r="D145" s="420" t="s">
        <v>229</v>
      </c>
      <c r="E145" s="420"/>
      <c r="F145" s="420" t="s">
        <v>229</v>
      </c>
      <c r="G145" s="420"/>
      <c r="H145" s="420"/>
      <c r="I145" s="420"/>
      <c r="J145" s="420"/>
    </row>
    <row r="146" spans="1:10" ht="15">
      <c r="A146" s="66"/>
      <c r="B146" s="66"/>
      <c r="C146" s="66"/>
      <c r="D146" s="66"/>
      <c r="E146" s="66"/>
      <c r="F146" s="66"/>
      <c r="G146" s="66"/>
      <c r="H146" s="466"/>
      <c r="I146" s="466"/>
      <c r="J146" s="466"/>
    </row>
    <row r="147" spans="1:10" ht="15">
      <c r="A147" s="433" t="s">
        <v>391</v>
      </c>
      <c r="B147" s="433"/>
      <c r="C147" s="433"/>
      <c r="D147" s="433"/>
      <c r="E147" s="433"/>
      <c r="F147" s="433"/>
      <c r="G147" s="433"/>
      <c r="H147" s="433"/>
      <c r="I147" s="433"/>
      <c r="J147" s="433"/>
    </row>
    <row r="148" spans="1:10" ht="15">
      <c r="A148" s="433" t="s">
        <v>270</v>
      </c>
      <c r="B148" s="433"/>
      <c r="C148" s="433"/>
      <c r="D148" s="433"/>
      <c r="E148" s="433"/>
      <c r="F148" s="433"/>
      <c r="G148" s="433"/>
      <c r="H148" s="433"/>
      <c r="I148" s="433"/>
      <c r="J148" s="433"/>
    </row>
    <row r="149" spans="1:10" ht="15">
      <c r="A149" s="66"/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1:10" ht="45" customHeight="1">
      <c r="A150" s="64" t="s">
        <v>298</v>
      </c>
      <c r="B150" s="426" t="s">
        <v>232</v>
      </c>
      <c r="C150" s="426"/>
      <c r="D150" s="426"/>
      <c r="E150" s="426" t="s">
        <v>271</v>
      </c>
      <c r="F150" s="426"/>
      <c r="G150" s="64" t="s">
        <v>293</v>
      </c>
      <c r="H150" s="426" t="s">
        <v>294</v>
      </c>
      <c r="I150" s="426"/>
      <c r="J150" s="426"/>
    </row>
    <row r="151" spans="1:10" ht="15">
      <c r="A151" s="64" t="s">
        <v>218</v>
      </c>
      <c r="B151" s="426" t="s">
        <v>219</v>
      </c>
      <c r="C151" s="426"/>
      <c r="D151" s="426"/>
      <c r="E151" s="426">
        <v>3</v>
      </c>
      <c r="F151" s="426"/>
      <c r="G151" s="64">
        <v>4</v>
      </c>
      <c r="H151" s="426">
        <v>5</v>
      </c>
      <c r="I151" s="426"/>
      <c r="J151" s="426"/>
    </row>
    <row r="152" spans="1:10" ht="15">
      <c r="A152" s="64">
        <v>1</v>
      </c>
      <c r="B152" s="425" t="s">
        <v>392</v>
      </c>
      <c r="C152" s="425"/>
      <c r="D152" s="425"/>
      <c r="E152" s="426" t="s">
        <v>393</v>
      </c>
      <c r="F152" s="426"/>
      <c r="G152" s="64">
        <v>50</v>
      </c>
      <c r="H152" s="418">
        <v>170000</v>
      </c>
      <c r="I152" s="418"/>
      <c r="J152" s="418"/>
    </row>
    <row r="153" spans="1:10" ht="15">
      <c r="A153" s="64">
        <v>2</v>
      </c>
      <c r="B153" s="425" t="s">
        <v>394</v>
      </c>
      <c r="C153" s="425"/>
      <c r="D153" s="425"/>
      <c r="E153" s="426" t="s">
        <v>393</v>
      </c>
      <c r="F153" s="426"/>
      <c r="G153" s="64">
        <v>2</v>
      </c>
      <c r="H153" s="418">
        <v>89000</v>
      </c>
      <c r="I153" s="418"/>
      <c r="J153" s="418"/>
    </row>
    <row r="154" spans="1:10" ht="15">
      <c r="A154" s="64">
        <v>3</v>
      </c>
      <c r="B154" s="425" t="s">
        <v>395</v>
      </c>
      <c r="C154" s="425"/>
      <c r="D154" s="425"/>
      <c r="E154" s="426" t="s">
        <v>393</v>
      </c>
      <c r="F154" s="426"/>
      <c r="G154" s="64">
        <v>5</v>
      </c>
      <c r="H154" s="418">
        <v>60000</v>
      </c>
      <c r="I154" s="418"/>
      <c r="J154" s="418"/>
    </row>
    <row r="155" spans="1:10" ht="15">
      <c r="A155" s="64">
        <v>4</v>
      </c>
      <c r="B155" s="425" t="s">
        <v>446</v>
      </c>
      <c r="C155" s="425"/>
      <c r="D155" s="425"/>
      <c r="E155" s="426" t="s">
        <v>393</v>
      </c>
      <c r="F155" s="426"/>
      <c r="G155" s="64">
        <v>2</v>
      </c>
      <c r="H155" s="418">
        <v>100000</v>
      </c>
      <c r="I155" s="418"/>
      <c r="J155" s="418"/>
    </row>
    <row r="156" spans="1:10" ht="15">
      <c r="A156" s="64">
        <v>5</v>
      </c>
      <c r="B156" s="425" t="s">
        <v>396</v>
      </c>
      <c r="C156" s="425"/>
      <c r="D156" s="425"/>
      <c r="E156" s="426" t="s">
        <v>393</v>
      </c>
      <c r="F156" s="426"/>
      <c r="G156" s="64">
        <v>1</v>
      </c>
      <c r="H156" s="418">
        <v>20000</v>
      </c>
      <c r="I156" s="418"/>
      <c r="J156" s="418"/>
    </row>
    <row r="157" spans="1:10" ht="15">
      <c r="A157" s="64">
        <v>6</v>
      </c>
      <c r="B157" s="425" t="s">
        <v>397</v>
      </c>
      <c r="C157" s="425"/>
      <c r="D157" s="425"/>
      <c r="E157" s="426" t="s">
        <v>393</v>
      </c>
      <c r="F157" s="426"/>
      <c r="G157" s="64">
        <v>1</v>
      </c>
      <c r="H157" s="418">
        <v>110000</v>
      </c>
      <c r="I157" s="418"/>
      <c r="J157" s="418"/>
    </row>
    <row r="158" spans="1:10" ht="15">
      <c r="A158" s="64">
        <v>7</v>
      </c>
      <c r="B158" s="425" t="s">
        <v>398</v>
      </c>
      <c r="C158" s="425"/>
      <c r="D158" s="425"/>
      <c r="E158" s="426" t="s">
        <v>393</v>
      </c>
      <c r="F158" s="426"/>
      <c r="G158" s="64">
        <v>2</v>
      </c>
      <c r="H158" s="418">
        <v>56000</v>
      </c>
      <c r="I158" s="418"/>
      <c r="J158" s="418"/>
    </row>
    <row r="159" spans="1:10" ht="15">
      <c r="A159" s="64">
        <v>8</v>
      </c>
      <c r="B159" s="425" t="s">
        <v>399</v>
      </c>
      <c r="C159" s="425"/>
      <c r="D159" s="425"/>
      <c r="E159" s="426" t="s">
        <v>393</v>
      </c>
      <c r="F159" s="426"/>
      <c r="G159" s="64">
        <v>1</v>
      </c>
      <c r="H159" s="418">
        <v>120000</v>
      </c>
      <c r="I159" s="418"/>
      <c r="J159" s="418"/>
    </row>
    <row r="160" spans="1:10" ht="15">
      <c r="A160" s="64">
        <v>9</v>
      </c>
      <c r="B160" s="425" t="s">
        <v>400</v>
      </c>
      <c r="C160" s="425"/>
      <c r="D160" s="425"/>
      <c r="E160" s="426" t="s">
        <v>393</v>
      </c>
      <c r="F160" s="426"/>
      <c r="G160" s="64">
        <v>1</v>
      </c>
      <c r="H160" s="418">
        <v>60000</v>
      </c>
      <c r="I160" s="418"/>
      <c r="J160" s="418"/>
    </row>
    <row r="161" spans="1:10" ht="15">
      <c r="A161" s="64">
        <v>10</v>
      </c>
      <c r="B161" s="425" t="s">
        <v>401</v>
      </c>
      <c r="C161" s="425"/>
      <c r="D161" s="425"/>
      <c r="E161" s="426" t="s">
        <v>393</v>
      </c>
      <c r="F161" s="426"/>
      <c r="G161" s="64">
        <v>1</v>
      </c>
      <c r="H161" s="418">
        <v>20000</v>
      </c>
      <c r="I161" s="418"/>
      <c r="J161" s="418"/>
    </row>
    <row r="162" spans="1:10" ht="15">
      <c r="A162" s="64">
        <v>11</v>
      </c>
      <c r="B162" s="425" t="s">
        <v>402</v>
      </c>
      <c r="C162" s="425"/>
      <c r="D162" s="425"/>
      <c r="E162" s="426" t="s">
        <v>393</v>
      </c>
      <c r="F162" s="426"/>
      <c r="G162" s="64">
        <v>1</v>
      </c>
      <c r="H162" s="418">
        <v>50000</v>
      </c>
      <c r="I162" s="418"/>
      <c r="J162" s="418"/>
    </row>
    <row r="163" spans="1:10" ht="15">
      <c r="A163" s="64">
        <v>12</v>
      </c>
      <c r="B163" s="425" t="s">
        <v>471</v>
      </c>
      <c r="C163" s="425"/>
      <c r="D163" s="425"/>
      <c r="E163" s="426" t="s">
        <v>393</v>
      </c>
      <c r="F163" s="426"/>
      <c r="G163" s="64">
        <v>1</v>
      </c>
      <c r="H163" s="418">
        <v>475000</v>
      </c>
      <c r="I163" s="418"/>
      <c r="J163" s="418"/>
    </row>
    <row r="164" spans="1:10" ht="15">
      <c r="A164" s="64">
        <v>13</v>
      </c>
      <c r="B164" s="425" t="s">
        <v>403</v>
      </c>
      <c r="C164" s="425"/>
      <c r="D164" s="425"/>
      <c r="E164" s="426" t="s">
        <v>393</v>
      </c>
      <c r="F164" s="426"/>
      <c r="G164" s="64">
        <v>4</v>
      </c>
      <c r="H164" s="418">
        <v>150000</v>
      </c>
      <c r="I164" s="418"/>
      <c r="J164" s="418"/>
    </row>
    <row r="165" spans="1:10" ht="15">
      <c r="A165" s="64">
        <v>14</v>
      </c>
      <c r="B165" s="425" t="s">
        <v>404</v>
      </c>
      <c r="C165" s="425"/>
      <c r="D165" s="425"/>
      <c r="E165" s="426" t="s">
        <v>393</v>
      </c>
      <c r="F165" s="426"/>
      <c r="G165" s="64">
        <v>1</v>
      </c>
      <c r="H165" s="418">
        <v>20000</v>
      </c>
      <c r="I165" s="418"/>
      <c r="J165" s="418"/>
    </row>
    <row r="166" spans="1:10" ht="14.25">
      <c r="A166" s="133"/>
      <c r="B166" s="420" t="s">
        <v>228</v>
      </c>
      <c r="C166" s="420"/>
      <c r="D166" s="420"/>
      <c r="E166" s="420" t="s">
        <v>229</v>
      </c>
      <c r="F166" s="420"/>
      <c r="G166" s="133" t="s">
        <v>229</v>
      </c>
      <c r="H166" s="421">
        <f>SUM(H152:J165)</f>
        <v>1500000</v>
      </c>
      <c r="I166" s="420"/>
      <c r="J166" s="420"/>
    </row>
    <row r="167" spans="1:10" ht="15">
      <c r="A167" s="64">
        <v>1</v>
      </c>
      <c r="B167" s="427"/>
      <c r="C167" s="436"/>
      <c r="D167" s="428"/>
      <c r="E167" s="426" t="s">
        <v>393</v>
      </c>
      <c r="F167" s="426"/>
      <c r="G167" s="64"/>
      <c r="H167" s="437"/>
      <c r="I167" s="438"/>
      <c r="J167" s="439"/>
    </row>
    <row r="168" spans="1:10" ht="15">
      <c r="A168" s="64"/>
      <c r="B168" s="420" t="s">
        <v>228</v>
      </c>
      <c r="C168" s="420"/>
      <c r="D168" s="420"/>
      <c r="E168" s="420" t="s">
        <v>229</v>
      </c>
      <c r="F168" s="420"/>
      <c r="G168" s="133" t="s">
        <v>229</v>
      </c>
      <c r="H168" s="421">
        <f>H167</f>
        <v>0</v>
      </c>
      <c r="I168" s="420"/>
      <c r="J168" s="420"/>
    </row>
    <row r="169" spans="1:10" s="130" customFormat="1" ht="15">
      <c r="A169" s="133"/>
      <c r="B169" s="420" t="s">
        <v>228</v>
      </c>
      <c r="C169" s="420"/>
      <c r="D169" s="420"/>
      <c r="E169" s="420" t="s">
        <v>229</v>
      </c>
      <c r="F169" s="420"/>
      <c r="G169" s="133" t="s">
        <v>229</v>
      </c>
      <c r="H169" s="421">
        <f>H166+H168</f>
        <v>1500000</v>
      </c>
      <c r="I169" s="420"/>
      <c r="J169" s="420"/>
    </row>
    <row r="170" spans="1:10" ht="15">
      <c r="A170" s="66"/>
      <c r="B170" s="66"/>
      <c r="C170" s="66"/>
      <c r="D170" s="66"/>
      <c r="E170" s="66"/>
      <c r="F170" s="66"/>
      <c r="G170" s="66"/>
      <c r="H170" s="66"/>
      <c r="I170" s="66"/>
      <c r="J170" s="66"/>
    </row>
    <row r="171" spans="1:10" ht="15">
      <c r="A171" s="433" t="s">
        <v>405</v>
      </c>
      <c r="B171" s="433"/>
      <c r="C171" s="433"/>
      <c r="D171" s="433"/>
      <c r="E171" s="433"/>
      <c r="F171" s="433"/>
      <c r="G171" s="433"/>
      <c r="H171" s="433"/>
      <c r="I171" s="433"/>
      <c r="J171" s="433"/>
    </row>
    <row r="172" spans="1:10" ht="15">
      <c r="A172" s="66"/>
      <c r="B172" s="66"/>
      <c r="C172" s="66"/>
      <c r="D172" s="66"/>
      <c r="E172" s="66"/>
      <c r="F172" s="66"/>
      <c r="G172" s="66"/>
      <c r="H172" s="66"/>
      <c r="I172" s="66"/>
      <c r="J172" s="66"/>
    </row>
    <row r="173" spans="1:10" ht="30">
      <c r="A173" s="64" t="s">
        <v>298</v>
      </c>
      <c r="B173" s="426" t="s">
        <v>232</v>
      </c>
      <c r="C173" s="426"/>
      <c r="D173" s="426"/>
      <c r="E173" s="426"/>
      <c r="F173" s="426" t="s">
        <v>272</v>
      </c>
      <c r="G173" s="426"/>
      <c r="H173" s="426" t="s">
        <v>273</v>
      </c>
      <c r="I173" s="426"/>
      <c r="J173" s="426"/>
    </row>
    <row r="174" spans="1:10" ht="15">
      <c r="A174" s="64" t="s">
        <v>218</v>
      </c>
      <c r="B174" s="426" t="s">
        <v>219</v>
      </c>
      <c r="C174" s="426"/>
      <c r="D174" s="426"/>
      <c r="E174" s="426"/>
      <c r="F174" s="426">
        <v>3</v>
      </c>
      <c r="G174" s="426"/>
      <c r="H174" s="426">
        <v>4</v>
      </c>
      <c r="I174" s="426"/>
      <c r="J174" s="426"/>
    </row>
    <row r="175" spans="1:10" ht="15">
      <c r="A175" s="64">
        <v>1</v>
      </c>
      <c r="B175" s="427" t="s">
        <v>406</v>
      </c>
      <c r="C175" s="436"/>
      <c r="D175" s="436"/>
      <c r="E175" s="428"/>
      <c r="F175" s="447">
        <v>1</v>
      </c>
      <c r="G175" s="449"/>
      <c r="H175" s="437">
        <v>180000</v>
      </c>
      <c r="I175" s="438"/>
      <c r="J175" s="439"/>
    </row>
    <row r="176" spans="1:10" ht="15">
      <c r="A176" s="64">
        <v>2</v>
      </c>
      <c r="B176" s="427" t="s">
        <v>407</v>
      </c>
      <c r="C176" s="436"/>
      <c r="D176" s="436"/>
      <c r="E176" s="428"/>
      <c r="F176" s="447">
        <v>5</v>
      </c>
      <c r="G176" s="449"/>
      <c r="H176" s="437">
        <v>90000</v>
      </c>
      <c r="I176" s="438"/>
      <c r="J176" s="439"/>
    </row>
    <row r="177" spans="1:10" ht="15">
      <c r="A177" s="64">
        <v>3</v>
      </c>
      <c r="B177" s="427" t="s">
        <v>408</v>
      </c>
      <c r="C177" s="436"/>
      <c r="D177" s="436"/>
      <c r="E177" s="428"/>
      <c r="F177" s="447">
        <v>10</v>
      </c>
      <c r="G177" s="449"/>
      <c r="H177" s="437">
        <v>80000</v>
      </c>
      <c r="I177" s="438"/>
      <c r="J177" s="439"/>
    </row>
    <row r="178" spans="1:10" ht="15">
      <c r="A178" s="64">
        <v>4</v>
      </c>
      <c r="B178" s="425" t="s">
        <v>443</v>
      </c>
      <c r="C178" s="425"/>
      <c r="D178" s="425"/>
      <c r="E178" s="425"/>
      <c r="F178" s="426">
        <v>1</v>
      </c>
      <c r="G178" s="426"/>
      <c r="H178" s="418">
        <f>252453-102453</f>
        <v>150000</v>
      </c>
      <c r="I178" s="418"/>
      <c r="J178" s="418"/>
    </row>
    <row r="179" spans="1:10" ht="15">
      <c r="A179" s="64">
        <v>5</v>
      </c>
      <c r="B179" s="425" t="s">
        <v>409</v>
      </c>
      <c r="C179" s="425"/>
      <c r="D179" s="425"/>
      <c r="E179" s="425"/>
      <c r="F179" s="426">
        <v>10</v>
      </c>
      <c r="G179" s="426"/>
      <c r="H179" s="418">
        <v>50000</v>
      </c>
      <c r="I179" s="418"/>
      <c r="J179" s="418"/>
    </row>
    <row r="180" spans="1:10" s="130" customFormat="1" ht="15">
      <c r="A180" s="133"/>
      <c r="B180" s="420" t="s">
        <v>228</v>
      </c>
      <c r="C180" s="420"/>
      <c r="D180" s="420"/>
      <c r="E180" s="420"/>
      <c r="F180" s="420" t="s">
        <v>229</v>
      </c>
      <c r="G180" s="420"/>
      <c r="H180" s="421">
        <f>SUM(H175:J179)</f>
        <v>550000</v>
      </c>
      <c r="I180" s="421"/>
      <c r="J180" s="421"/>
    </row>
    <row r="181" spans="1:10" ht="15">
      <c r="A181" s="64">
        <v>1</v>
      </c>
      <c r="B181" s="425"/>
      <c r="C181" s="425"/>
      <c r="D181" s="425"/>
      <c r="E181" s="425"/>
      <c r="F181" s="426"/>
      <c r="G181" s="426"/>
      <c r="H181" s="418"/>
      <c r="I181" s="418"/>
      <c r="J181" s="418"/>
    </row>
    <row r="182" spans="1:10" s="130" customFormat="1" ht="15">
      <c r="A182" s="133"/>
      <c r="B182" s="420" t="s">
        <v>228</v>
      </c>
      <c r="C182" s="420"/>
      <c r="D182" s="420"/>
      <c r="E182" s="420"/>
      <c r="F182" s="420" t="s">
        <v>229</v>
      </c>
      <c r="G182" s="420"/>
      <c r="H182" s="421">
        <f>SUM(H181)</f>
        <v>0</v>
      </c>
      <c r="I182" s="421"/>
      <c r="J182" s="421"/>
    </row>
    <row r="183" spans="1:10" s="130" customFormat="1" ht="15">
      <c r="A183" s="133"/>
      <c r="B183" s="420" t="s">
        <v>228</v>
      </c>
      <c r="C183" s="420"/>
      <c r="D183" s="420"/>
      <c r="E183" s="420"/>
      <c r="F183" s="420" t="s">
        <v>229</v>
      </c>
      <c r="G183" s="420"/>
      <c r="H183" s="421">
        <f>H180+H182</f>
        <v>550000</v>
      </c>
      <c r="I183" s="421"/>
      <c r="J183" s="421"/>
    </row>
    <row r="184" spans="1:10" ht="15">
      <c r="A184" s="142"/>
      <c r="B184" s="152"/>
      <c r="C184" s="152"/>
      <c r="D184" s="152"/>
      <c r="E184" s="152"/>
      <c r="F184" s="142"/>
      <c r="G184" s="142"/>
      <c r="H184" s="144"/>
      <c r="I184" s="144"/>
      <c r="J184" s="144"/>
    </row>
    <row r="185" spans="1:10" ht="15">
      <c r="A185" s="433" t="s">
        <v>434</v>
      </c>
      <c r="B185" s="433"/>
      <c r="C185" s="433"/>
      <c r="D185" s="433"/>
      <c r="E185" s="433"/>
      <c r="F185" s="433"/>
      <c r="G185" s="433"/>
      <c r="H185" s="433"/>
      <c r="I185" s="433"/>
      <c r="J185" s="433"/>
    </row>
    <row r="186" spans="1:10" ht="15">
      <c r="A186" s="66"/>
      <c r="B186" s="66"/>
      <c r="C186" s="66"/>
      <c r="D186" s="66"/>
      <c r="E186" s="66"/>
      <c r="F186" s="66"/>
      <c r="G186" s="66"/>
      <c r="H186" s="66"/>
      <c r="I186" s="66"/>
      <c r="J186" s="66"/>
    </row>
    <row r="187" spans="1:10" ht="30">
      <c r="A187" s="135" t="s">
        <v>435</v>
      </c>
      <c r="B187" s="426" t="s">
        <v>232</v>
      </c>
      <c r="C187" s="426"/>
      <c r="D187" s="426"/>
      <c r="E187" s="426"/>
      <c r="F187" s="426" t="s">
        <v>272</v>
      </c>
      <c r="G187" s="426"/>
      <c r="H187" s="426" t="s">
        <v>273</v>
      </c>
      <c r="I187" s="426"/>
      <c r="J187" s="426"/>
    </row>
    <row r="188" spans="1:10" ht="15">
      <c r="A188" s="134"/>
      <c r="B188" s="488"/>
      <c r="C188" s="489"/>
      <c r="D188" s="489"/>
      <c r="E188" s="490"/>
      <c r="F188" s="480"/>
      <c r="G188" s="481"/>
      <c r="H188" s="482"/>
      <c r="I188" s="483"/>
      <c r="J188" s="484"/>
    </row>
    <row r="189" spans="1:10" ht="14.25">
      <c r="A189" s="133"/>
      <c r="B189" s="420" t="s">
        <v>228</v>
      </c>
      <c r="C189" s="420"/>
      <c r="D189" s="420"/>
      <c r="E189" s="420"/>
      <c r="F189" s="420" t="s">
        <v>229</v>
      </c>
      <c r="G189" s="420"/>
      <c r="H189" s="421">
        <f>SUM(H185:J188)</f>
        <v>0</v>
      </c>
      <c r="I189" s="421"/>
      <c r="J189" s="421"/>
    </row>
    <row r="190" spans="1:10" ht="14.25">
      <c r="A190" s="146"/>
      <c r="B190" s="146"/>
      <c r="C190" s="146"/>
      <c r="D190" s="146"/>
      <c r="E190" s="146"/>
      <c r="F190" s="146"/>
      <c r="G190" s="146"/>
      <c r="H190" s="147"/>
      <c r="I190" s="147"/>
      <c r="J190" s="147"/>
    </row>
    <row r="191" spans="1:10" ht="15">
      <c r="A191" s="467" t="s">
        <v>424</v>
      </c>
      <c r="B191" s="467"/>
      <c r="C191" s="467"/>
      <c r="D191" s="467"/>
      <c r="E191" s="467"/>
      <c r="F191" s="467"/>
      <c r="G191" s="467"/>
      <c r="H191" s="467"/>
      <c r="I191" s="467"/>
      <c r="J191" s="467"/>
    </row>
    <row r="192" spans="1:10" ht="15">
      <c r="A192" s="433" t="s">
        <v>274</v>
      </c>
      <c r="B192" s="433"/>
      <c r="C192" s="433"/>
      <c r="D192" s="433"/>
      <c r="E192" s="433"/>
      <c r="F192" s="433"/>
      <c r="G192" s="433"/>
      <c r="H192" s="433"/>
      <c r="I192" s="433"/>
      <c r="J192" s="433"/>
    </row>
    <row r="193" spans="1:10" ht="15">
      <c r="A193" s="66"/>
      <c r="B193" s="66"/>
      <c r="C193" s="66"/>
      <c r="D193" s="66"/>
      <c r="E193" s="66"/>
      <c r="F193" s="66"/>
      <c r="G193" s="66"/>
      <c r="H193" s="66"/>
      <c r="I193" s="66"/>
      <c r="J193" s="66"/>
    </row>
    <row r="194" spans="1:10" ht="35.25" customHeight="1">
      <c r="A194" s="64" t="s">
        <v>298</v>
      </c>
      <c r="B194" s="426" t="s">
        <v>232</v>
      </c>
      <c r="C194" s="426"/>
      <c r="D194" s="426"/>
      <c r="E194" s="426" t="s">
        <v>268</v>
      </c>
      <c r="F194" s="426"/>
      <c r="G194" s="426" t="s">
        <v>295</v>
      </c>
      <c r="H194" s="426"/>
      <c r="I194" s="426" t="s">
        <v>411</v>
      </c>
      <c r="J194" s="426"/>
    </row>
    <row r="195" spans="1:10" s="97" customFormat="1" ht="15">
      <c r="A195" s="65">
        <v>1</v>
      </c>
      <c r="B195" s="426">
        <v>2</v>
      </c>
      <c r="C195" s="426"/>
      <c r="D195" s="426"/>
      <c r="E195" s="426">
        <v>3</v>
      </c>
      <c r="F195" s="426"/>
      <c r="G195" s="434">
        <v>4</v>
      </c>
      <c r="H195" s="434"/>
      <c r="I195" s="434">
        <v>5</v>
      </c>
      <c r="J195" s="434"/>
    </row>
    <row r="196" spans="1:10" s="97" customFormat="1" ht="15">
      <c r="A196" s="65">
        <v>1</v>
      </c>
      <c r="B196" s="427" t="s">
        <v>410</v>
      </c>
      <c r="C196" s="436"/>
      <c r="D196" s="428"/>
      <c r="E196" s="418">
        <v>286</v>
      </c>
      <c r="F196" s="418"/>
      <c r="G196" s="419">
        <v>360</v>
      </c>
      <c r="H196" s="419"/>
      <c r="I196" s="419">
        <v>50000</v>
      </c>
      <c r="J196" s="419"/>
    </row>
    <row r="197" spans="1:10" s="97" customFormat="1" ht="15">
      <c r="A197" s="65">
        <v>2</v>
      </c>
      <c r="B197" s="427" t="s">
        <v>412</v>
      </c>
      <c r="C197" s="436"/>
      <c r="D197" s="428"/>
      <c r="E197" s="418">
        <v>52</v>
      </c>
      <c r="F197" s="418"/>
      <c r="G197" s="419">
        <v>320</v>
      </c>
      <c r="H197" s="419"/>
      <c r="I197" s="419">
        <v>10000</v>
      </c>
      <c r="J197" s="419"/>
    </row>
    <row r="198" spans="1:10" s="97" customFormat="1" ht="15">
      <c r="A198" s="65">
        <v>3</v>
      </c>
      <c r="B198" s="427" t="s">
        <v>413</v>
      </c>
      <c r="C198" s="436"/>
      <c r="D198" s="428"/>
      <c r="E198" s="418">
        <v>14</v>
      </c>
      <c r="F198" s="418"/>
      <c r="G198" s="419">
        <v>10000</v>
      </c>
      <c r="H198" s="419"/>
      <c r="I198" s="419">
        <v>100000</v>
      </c>
      <c r="J198" s="419"/>
    </row>
    <row r="199" spans="1:10" s="97" customFormat="1" ht="15">
      <c r="A199" s="65">
        <v>4</v>
      </c>
      <c r="B199" s="427" t="s">
        <v>414</v>
      </c>
      <c r="C199" s="436"/>
      <c r="D199" s="428"/>
      <c r="E199" s="418">
        <v>107</v>
      </c>
      <c r="F199" s="418"/>
      <c r="G199" s="419">
        <v>3564</v>
      </c>
      <c r="H199" s="419"/>
      <c r="I199" s="419">
        <v>100000</v>
      </c>
      <c r="J199" s="419"/>
    </row>
    <row r="200" spans="1:10" s="97" customFormat="1" ht="15">
      <c r="A200" s="65">
        <v>5</v>
      </c>
      <c r="B200" s="427" t="s">
        <v>415</v>
      </c>
      <c r="C200" s="436"/>
      <c r="D200" s="428"/>
      <c r="E200" s="418">
        <v>97</v>
      </c>
      <c r="F200" s="418"/>
      <c r="G200" s="419">
        <v>2000</v>
      </c>
      <c r="H200" s="419"/>
      <c r="I200" s="419">
        <v>100000</v>
      </c>
      <c r="J200" s="419"/>
    </row>
    <row r="201" spans="1:10" s="97" customFormat="1" ht="15">
      <c r="A201" s="65">
        <v>6</v>
      </c>
      <c r="B201" s="427" t="s">
        <v>416</v>
      </c>
      <c r="C201" s="436"/>
      <c r="D201" s="428"/>
      <c r="E201" s="418">
        <v>50</v>
      </c>
      <c r="F201" s="418"/>
      <c r="G201" s="419">
        <v>2500</v>
      </c>
      <c r="H201" s="419"/>
      <c r="I201" s="419">
        <v>100000</v>
      </c>
      <c r="J201" s="419"/>
    </row>
    <row r="202" spans="1:10" s="97" customFormat="1" ht="15">
      <c r="A202" s="65">
        <v>7</v>
      </c>
      <c r="B202" s="427" t="s">
        <v>468</v>
      </c>
      <c r="C202" s="436"/>
      <c r="D202" s="428"/>
      <c r="E202" s="418">
        <v>50</v>
      </c>
      <c r="F202" s="418"/>
      <c r="G202" s="419">
        <v>6000</v>
      </c>
      <c r="H202" s="419"/>
      <c r="I202" s="419">
        <v>140909</v>
      </c>
      <c r="J202" s="419"/>
    </row>
    <row r="203" spans="1:10" ht="15">
      <c r="A203" s="65">
        <v>8</v>
      </c>
      <c r="B203" s="427" t="s">
        <v>417</v>
      </c>
      <c r="C203" s="436"/>
      <c r="D203" s="428"/>
      <c r="E203" s="418">
        <v>100</v>
      </c>
      <c r="F203" s="418"/>
      <c r="G203" s="419">
        <v>300</v>
      </c>
      <c r="H203" s="419"/>
      <c r="I203" s="419">
        <v>50000</v>
      </c>
      <c r="J203" s="419"/>
    </row>
    <row r="204" spans="1:10" s="130" customFormat="1" ht="15">
      <c r="A204" s="136"/>
      <c r="B204" s="474" t="s">
        <v>419</v>
      </c>
      <c r="C204" s="475"/>
      <c r="D204" s="476"/>
      <c r="E204" s="421"/>
      <c r="F204" s="421"/>
      <c r="G204" s="472"/>
      <c r="H204" s="472"/>
      <c r="I204" s="472">
        <f>SUM(I196:J203)</f>
        <v>650909</v>
      </c>
      <c r="J204" s="472"/>
    </row>
    <row r="205" spans="1:10" ht="15">
      <c r="A205" s="65">
        <v>1</v>
      </c>
      <c r="B205" s="427" t="s">
        <v>418</v>
      </c>
      <c r="C205" s="436"/>
      <c r="D205" s="428"/>
      <c r="E205" s="418">
        <v>10</v>
      </c>
      <c r="F205" s="418"/>
      <c r="G205" s="419">
        <v>15000</v>
      </c>
      <c r="H205" s="419"/>
      <c r="I205" s="419">
        <f aca="true" t="shared" si="0" ref="I205:I210">E205*G205</f>
        <v>150000</v>
      </c>
      <c r="J205" s="419"/>
    </row>
    <row r="206" spans="1:10" ht="15">
      <c r="A206" s="65">
        <v>2</v>
      </c>
      <c r="B206" s="427" t="s">
        <v>417</v>
      </c>
      <c r="C206" s="436"/>
      <c r="D206" s="428"/>
      <c r="E206" s="418">
        <v>300</v>
      </c>
      <c r="F206" s="418"/>
      <c r="G206" s="419">
        <v>300</v>
      </c>
      <c r="H206" s="419"/>
      <c r="I206" s="419">
        <f t="shared" si="0"/>
        <v>90000</v>
      </c>
      <c r="J206" s="419"/>
    </row>
    <row r="207" spans="1:10" ht="15">
      <c r="A207" s="65">
        <v>3</v>
      </c>
      <c r="B207" s="427" t="s">
        <v>420</v>
      </c>
      <c r="C207" s="436"/>
      <c r="D207" s="428"/>
      <c r="E207" s="418">
        <v>72</v>
      </c>
      <c r="F207" s="418"/>
      <c r="G207" s="419">
        <v>3000</v>
      </c>
      <c r="H207" s="419"/>
      <c r="I207" s="419">
        <f t="shared" si="0"/>
        <v>216000</v>
      </c>
      <c r="J207" s="419"/>
    </row>
    <row r="208" spans="1:10" ht="15">
      <c r="A208" s="65">
        <v>4</v>
      </c>
      <c r="B208" s="427" t="s">
        <v>421</v>
      </c>
      <c r="C208" s="436"/>
      <c r="D208" s="428"/>
      <c r="E208" s="418">
        <v>1500</v>
      </c>
      <c r="F208" s="418"/>
      <c r="G208" s="419">
        <v>682</v>
      </c>
      <c r="H208" s="419"/>
      <c r="I208" s="419">
        <f t="shared" si="0"/>
        <v>1023000</v>
      </c>
      <c r="J208" s="419"/>
    </row>
    <row r="209" spans="1:10" ht="15">
      <c r="A209" s="65">
        <v>5</v>
      </c>
      <c r="B209" s="427" t="s">
        <v>422</v>
      </c>
      <c r="C209" s="436"/>
      <c r="D209" s="428"/>
      <c r="E209" s="418">
        <v>50</v>
      </c>
      <c r="F209" s="418"/>
      <c r="G209" s="419">
        <v>1000</v>
      </c>
      <c r="H209" s="419"/>
      <c r="I209" s="419">
        <f t="shared" si="0"/>
        <v>50000</v>
      </c>
      <c r="J209" s="419"/>
    </row>
    <row r="210" spans="1:10" ht="15">
      <c r="A210" s="65">
        <v>6</v>
      </c>
      <c r="B210" s="427" t="s">
        <v>423</v>
      </c>
      <c r="C210" s="436"/>
      <c r="D210" s="428"/>
      <c r="E210" s="418">
        <v>20</v>
      </c>
      <c r="F210" s="418"/>
      <c r="G210" s="419">
        <v>5000</v>
      </c>
      <c r="H210" s="419"/>
      <c r="I210" s="419">
        <f t="shared" si="0"/>
        <v>100000</v>
      </c>
      <c r="J210" s="419"/>
    </row>
    <row r="211" spans="1:10" s="130" customFormat="1" ht="15">
      <c r="A211" s="136"/>
      <c r="B211" s="474" t="s">
        <v>437</v>
      </c>
      <c r="C211" s="475"/>
      <c r="D211" s="476"/>
      <c r="E211" s="421"/>
      <c r="F211" s="421"/>
      <c r="G211" s="472"/>
      <c r="H211" s="472"/>
      <c r="I211" s="472">
        <f>SUM(I205:J210)</f>
        <v>1629000</v>
      </c>
      <c r="J211" s="472"/>
    </row>
    <row r="212" spans="1:10" s="138" customFormat="1" ht="15.75">
      <c r="A212" s="137"/>
      <c r="B212" s="485" t="s">
        <v>228</v>
      </c>
      <c r="C212" s="485"/>
      <c r="D212" s="485"/>
      <c r="E212" s="486"/>
      <c r="F212" s="486"/>
      <c r="G212" s="487"/>
      <c r="H212" s="487"/>
      <c r="I212" s="487">
        <f>I211+I204</f>
        <v>2279909</v>
      </c>
      <c r="J212" s="487"/>
    </row>
    <row r="213" spans="1:67" ht="34.5" customHeight="1">
      <c r="A213" s="473" t="s">
        <v>302</v>
      </c>
      <c r="B213" s="473"/>
      <c r="C213" s="473"/>
      <c r="D213" s="473"/>
      <c r="E213" s="473"/>
      <c r="F213" s="74"/>
      <c r="G213" s="76"/>
      <c r="H213" s="469" t="s">
        <v>467</v>
      </c>
      <c r="I213" s="470"/>
      <c r="J213" s="470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375"/>
      <c r="AO213" s="375"/>
      <c r="AP213" s="375"/>
      <c r="AQ213" s="375"/>
      <c r="AR213" s="375"/>
      <c r="AS213" s="375"/>
      <c r="AT213" s="375"/>
      <c r="AU213" s="375"/>
      <c r="AV213" s="375"/>
      <c r="AW213" s="375"/>
      <c r="AX213" s="375"/>
      <c r="AY213" s="375"/>
      <c r="AZ213" s="375"/>
      <c r="BA213" s="375"/>
      <c r="BB213" s="375"/>
      <c r="BC213" s="375"/>
      <c r="BD213" s="375"/>
      <c r="BE213" s="375"/>
      <c r="BF213" s="375"/>
      <c r="BG213" s="375"/>
      <c r="BH213" s="375"/>
      <c r="BI213" s="375"/>
      <c r="BJ213" s="375"/>
      <c r="BK213" s="375"/>
      <c r="BL213" s="375"/>
      <c r="BM213" s="375"/>
      <c r="BN213" s="375"/>
      <c r="BO213" s="375"/>
    </row>
    <row r="214" spans="1:67" ht="14.25">
      <c r="A214" s="74"/>
      <c r="B214" s="74"/>
      <c r="C214" s="74"/>
      <c r="D214" s="74"/>
      <c r="E214" s="74"/>
      <c r="F214" s="69"/>
      <c r="G214" s="77" t="s">
        <v>130</v>
      </c>
      <c r="H214" s="471" t="s">
        <v>131</v>
      </c>
      <c r="I214" s="471"/>
      <c r="J214" s="471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379" t="s">
        <v>130</v>
      </c>
      <c r="AO214" s="379"/>
      <c r="AP214" s="379"/>
      <c r="AQ214" s="379"/>
      <c r="AR214" s="379"/>
      <c r="AS214" s="379"/>
      <c r="AT214" s="379"/>
      <c r="AU214" s="379"/>
      <c r="AV214" s="379"/>
      <c r="AW214" s="379"/>
      <c r="AX214" s="379"/>
      <c r="AY214" s="379"/>
      <c r="AZ214" s="379"/>
      <c r="BA214" s="379"/>
      <c r="BB214" s="379"/>
      <c r="BC214" s="379"/>
      <c r="BD214" s="379"/>
      <c r="BE214" s="379" t="s">
        <v>131</v>
      </c>
      <c r="BF214" s="379"/>
      <c r="BG214" s="379"/>
      <c r="BH214" s="379"/>
      <c r="BI214" s="379"/>
      <c r="BJ214" s="379"/>
      <c r="BK214" s="379"/>
      <c r="BL214" s="379"/>
      <c r="BM214" s="379"/>
      <c r="BN214" s="379"/>
      <c r="BO214" s="379"/>
    </row>
    <row r="215" spans="1:67" ht="31.5" customHeight="1">
      <c r="A215" s="468" t="s">
        <v>303</v>
      </c>
      <c r="B215" s="468"/>
      <c r="C215" s="468"/>
      <c r="D215" s="468"/>
      <c r="E215" s="468"/>
      <c r="F215" s="75"/>
      <c r="G215" s="78"/>
      <c r="H215" s="479" t="str">
        <f>'Табл 3,4'!BE27</f>
        <v>Г.С.Портнягина</v>
      </c>
      <c r="I215" s="479"/>
      <c r="J215" s="479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0"/>
      <c r="AH215" s="70"/>
      <c r="AI215" s="70"/>
      <c r="AJ215" s="70"/>
      <c r="AK215" s="70"/>
      <c r="AL215" s="70"/>
      <c r="AM215" s="70"/>
      <c r="AN215" s="375"/>
      <c r="AO215" s="375"/>
      <c r="AP215" s="375"/>
      <c r="AQ215" s="375"/>
      <c r="AR215" s="375"/>
      <c r="AS215" s="375"/>
      <c r="AT215" s="375"/>
      <c r="AU215" s="375"/>
      <c r="AV215" s="375"/>
      <c r="AW215" s="375"/>
      <c r="AX215" s="375"/>
      <c r="AY215" s="375"/>
      <c r="AZ215" s="375"/>
      <c r="BA215" s="375"/>
      <c r="BB215" s="375"/>
      <c r="BC215" s="375"/>
      <c r="BD215" s="375"/>
      <c r="BE215" s="375"/>
      <c r="BF215" s="375"/>
      <c r="BG215" s="375"/>
      <c r="BH215" s="375"/>
      <c r="BI215" s="375"/>
      <c r="BJ215" s="375"/>
      <c r="BK215" s="375"/>
      <c r="BL215" s="375"/>
      <c r="BM215" s="375"/>
      <c r="BN215" s="375"/>
      <c r="BO215" s="375"/>
    </row>
    <row r="216" spans="1:67" ht="14.25">
      <c r="A216" s="75"/>
      <c r="B216" s="75"/>
      <c r="C216" s="75"/>
      <c r="D216" s="75"/>
      <c r="E216" s="75"/>
      <c r="F216" s="75"/>
      <c r="G216" s="79" t="s">
        <v>130</v>
      </c>
      <c r="H216" s="471" t="s">
        <v>131</v>
      </c>
      <c r="I216" s="471"/>
      <c r="J216" s="471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1"/>
      <c r="AH216" s="72"/>
      <c r="AI216" s="72"/>
      <c r="AJ216" s="72"/>
      <c r="AK216" s="72"/>
      <c r="AL216" s="72"/>
      <c r="AM216" s="72"/>
      <c r="AN216" s="379" t="s">
        <v>130</v>
      </c>
      <c r="AO216" s="379"/>
      <c r="AP216" s="379"/>
      <c r="AQ216" s="379"/>
      <c r="AR216" s="379"/>
      <c r="AS216" s="379"/>
      <c r="AT216" s="379"/>
      <c r="AU216" s="379"/>
      <c r="AV216" s="379"/>
      <c r="AW216" s="379"/>
      <c r="AX216" s="379"/>
      <c r="AY216" s="379"/>
      <c r="AZ216" s="379"/>
      <c r="BA216" s="379"/>
      <c r="BB216" s="379"/>
      <c r="BC216" s="379"/>
      <c r="BD216" s="379"/>
      <c r="BE216" s="379" t="s">
        <v>131</v>
      </c>
      <c r="BF216" s="379"/>
      <c r="BG216" s="379"/>
      <c r="BH216" s="379"/>
      <c r="BI216" s="379"/>
      <c r="BJ216" s="379"/>
      <c r="BK216" s="379"/>
      <c r="BL216" s="379"/>
      <c r="BM216" s="379"/>
      <c r="BN216" s="379"/>
      <c r="BO216" s="379"/>
    </row>
    <row r="217" spans="1:67" ht="14.25">
      <c r="A217" s="70"/>
      <c r="B217" s="70"/>
      <c r="C217" s="70"/>
      <c r="D217" s="70"/>
      <c r="E217" s="70"/>
      <c r="F217" s="70"/>
      <c r="G217" s="80"/>
      <c r="H217" s="80"/>
      <c r="I217" s="80"/>
      <c r="J217" s="8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377"/>
      <c r="Z217" s="377"/>
      <c r="AA217" s="377"/>
      <c r="AB217" s="377"/>
      <c r="AC217" s="377"/>
      <c r="AD217" s="377"/>
      <c r="AE217" s="377"/>
      <c r="AF217" s="377"/>
      <c r="AG217" s="70"/>
      <c r="AH217" s="377"/>
      <c r="AI217" s="377"/>
      <c r="AJ217" s="377"/>
      <c r="AK217" s="377"/>
      <c r="AL217" s="377"/>
      <c r="AM217" s="377"/>
      <c r="AN217" s="377"/>
      <c r="AO217" s="377"/>
      <c r="AP217" s="377"/>
      <c r="AQ217" s="377"/>
      <c r="AR217" s="377"/>
      <c r="AS217" s="377"/>
      <c r="AT217" s="377"/>
      <c r="AU217" s="377"/>
      <c r="AV217" s="377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</row>
    <row r="218" spans="1:67" ht="14.25">
      <c r="A218" s="477" t="s">
        <v>342</v>
      </c>
      <c r="B218" s="393"/>
      <c r="C218" s="393"/>
      <c r="D218" s="393"/>
      <c r="E218" s="393"/>
      <c r="F218" s="72"/>
      <c r="G218" s="81"/>
      <c r="H218" s="478" t="str">
        <f>'Табл 3,4'!BE30</f>
        <v>Г.С.Портнягина</v>
      </c>
      <c r="I218" s="478"/>
      <c r="J218" s="478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0"/>
      <c r="AI218" s="70"/>
      <c r="AJ218" s="70"/>
      <c r="AK218" s="70"/>
      <c r="AL218" s="70"/>
      <c r="AM218" s="70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</row>
    <row r="219" spans="1:67" ht="14.25">
      <c r="A219" s="62"/>
      <c r="B219" s="62"/>
      <c r="C219" s="62"/>
      <c r="D219" s="62"/>
      <c r="E219" s="62"/>
      <c r="F219" s="62"/>
      <c r="G219" s="80" t="s">
        <v>130</v>
      </c>
      <c r="H219" s="379" t="s">
        <v>131</v>
      </c>
      <c r="I219" s="379"/>
      <c r="J219" s="379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376"/>
      <c r="AD219" s="376"/>
      <c r="AE219" s="376"/>
      <c r="AF219" s="376"/>
      <c r="AG219" s="376"/>
      <c r="AH219" s="376"/>
      <c r="AI219" s="376"/>
      <c r="AJ219" s="376"/>
      <c r="AK219" s="376"/>
      <c r="AL219" s="30"/>
      <c r="AM219" s="68"/>
      <c r="AN219" s="379" t="s">
        <v>130</v>
      </c>
      <c r="AO219" s="379"/>
      <c r="AP219" s="379"/>
      <c r="AQ219" s="379"/>
      <c r="AR219" s="379"/>
      <c r="AS219" s="379"/>
      <c r="AT219" s="379"/>
      <c r="AU219" s="379"/>
      <c r="AV219" s="379"/>
      <c r="AW219" s="379"/>
      <c r="AX219" s="379"/>
      <c r="AY219" s="379"/>
      <c r="AZ219" s="379"/>
      <c r="BA219" s="379"/>
      <c r="BB219" s="379"/>
      <c r="BC219" s="379"/>
      <c r="BD219" s="379"/>
      <c r="BE219" s="379" t="s">
        <v>131</v>
      </c>
      <c r="BF219" s="379"/>
      <c r="BG219" s="379"/>
      <c r="BH219" s="379"/>
      <c r="BI219" s="379"/>
      <c r="BJ219" s="379"/>
      <c r="BK219" s="379"/>
      <c r="BL219" s="379"/>
      <c r="BM219" s="379"/>
      <c r="BN219" s="379"/>
      <c r="BO219" s="379"/>
    </row>
    <row r="220" spans="1:67" ht="1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378"/>
      <c r="AD220" s="378"/>
      <c r="AE220" s="378"/>
      <c r="AF220" s="378"/>
      <c r="AG220" s="378"/>
      <c r="AH220" s="378"/>
      <c r="AI220" s="378"/>
      <c r="AJ220" s="378"/>
      <c r="AK220" s="378"/>
      <c r="AL220" s="32"/>
      <c r="AM220" s="378"/>
      <c r="AN220" s="378"/>
      <c r="AO220" s="378"/>
      <c r="AP220" s="378"/>
      <c r="AQ220" s="378"/>
      <c r="AR220" s="378"/>
      <c r="AS220" s="378"/>
      <c r="AT220" s="378"/>
      <c r="AU220" s="378"/>
      <c r="AV220" s="378"/>
      <c r="AW220" s="378"/>
      <c r="AX220" s="378"/>
      <c r="AY220" s="378"/>
      <c r="AZ220" s="378"/>
      <c r="BA220" s="378"/>
      <c r="BB220" s="378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</row>
    <row r="221" spans="1:10" ht="15">
      <c r="A221" s="66"/>
      <c r="B221" s="66"/>
      <c r="C221" s="66"/>
      <c r="D221" s="66"/>
      <c r="E221" s="66"/>
      <c r="F221" s="66"/>
      <c r="G221" s="66"/>
      <c r="H221" s="66"/>
      <c r="I221" s="66"/>
      <c r="J221" s="66"/>
    </row>
    <row r="222" spans="1:10" ht="15">
      <c r="A222" s="66"/>
      <c r="B222" s="66"/>
      <c r="C222" s="66"/>
      <c r="D222" s="66"/>
      <c r="E222" s="66"/>
      <c r="F222" s="66"/>
      <c r="G222" s="66"/>
      <c r="H222" s="66"/>
      <c r="I222" s="66"/>
      <c r="J222" s="66"/>
    </row>
    <row r="223" spans="1:10" ht="15">
      <c r="A223" s="66"/>
      <c r="B223" s="66"/>
      <c r="C223" s="66"/>
      <c r="D223" s="66"/>
      <c r="E223" s="66"/>
      <c r="F223" s="66"/>
      <c r="G223" s="66"/>
      <c r="H223" s="66"/>
      <c r="I223" s="66"/>
      <c r="J223" s="140">
        <f>J31+I42+I52+I61+I81+H104+I119+H126+I137+H169+H183+I212</f>
        <v>86096102.446272</v>
      </c>
    </row>
    <row r="224" spans="1:10" ht="15">
      <c r="A224" s="66"/>
      <c r="B224" s="66"/>
      <c r="C224" s="66"/>
      <c r="D224" s="66"/>
      <c r="E224" s="66"/>
      <c r="F224" s="66"/>
      <c r="G224" s="66"/>
      <c r="H224" s="66"/>
      <c r="I224" s="66"/>
      <c r="J224" s="66"/>
    </row>
  </sheetData>
  <sheetProtection/>
  <mergeCells count="479">
    <mergeCell ref="B165:D165"/>
    <mergeCell ref="E165:F165"/>
    <mergeCell ref="B163:D163"/>
    <mergeCell ref="E163:F163"/>
    <mergeCell ref="B195:D195"/>
    <mergeCell ref="E195:F195"/>
    <mergeCell ref="B166:D166"/>
    <mergeCell ref="B169:D169"/>
    <mergeCell ref="E169:F169"/>
    <mergeCell ref="B175:E175"/>
    <mergeCell ref="G195:H195"/>
    <mergeCell ref="I195:J195"/>
    <mergeCell ref="H164:J164"/>
    <mergeCell ref="H165:J165"/>
    <mergeCell ref="B164:D164"/>
    <mergeCell ref="E164:F164"/>
    <mergeCell ref="B168:D168"/>
    <mergeCell ref="E168:F168"/>
    <mergeCell ref="H168:J168"/>
    <mergeCell ref="H166:J166"/>
    <mergeCell ref="B156:D156"/>
    <mergeCell ref="E156:F156"/>
    <mergeCell ref="H156:J156"/>
    <mergeCell ref="H160:J160"/>
    <mergeCell ref="H161:J161"/>
    <mergeCell ref="B157:D157"/>
    <mergeCell ref="E157:F157"/>
    <mergeCell ref="H157:J157"/>
    <mergeCell ref="B158:D158"/>
    <mergeCell ref="E158:F158"/>
    <mergeCell ref="B154:D154"/>
    <mergeCell ref="E154:F154"/>
    <mergeCell ref="H154:J154"/>
    <mergeCell ref="B155:D155"/>
    <mergeCell ref="E155:F155"/>
    <mergeCell ref="H155:J155"/>
    <mergeCell ref="B152:D152"/>
    <mergeCell ref="E152:F152"/>
    <mergeCell ref="H152:J152"/>
    <mergeCell ref="B153:D153"/>
    <mergeCell ref="E153:F153"/>
    <mergeCell ref="H153:J153"/>
    <mergeCell ref="A148:J148"/>
    <mergeCell ref="B150:D150"/>
    <mergeCell ref="E150:F150"/>
    <mergeCell ref="H150:J150"/>
    <mergeCell ref="B151:D151"/>
    <mergeCell ref="E151:F151"/>
    <mergeCell ref="H151:J151"/>
    <mergeCell ref="F142:G142"/>
    <mergeCell ref="H143:J143"/>
    <mergeCell ref="H144:J144"/>
    <mergeCell ref="B143:C143"/>
    <mergeCell ref="D143:E143"/>
    <mergeCell ref="F143:G143"/>
    <mergeCell ref="B144:C144"/>
    <mergeCell ref="B135:C135"/>
    <mergeCell ref="D135:E135"/>
    <mergeCell ref="F135:G135"/>
    <mergeCell ref="I134:J134"/>
    <mergeCell ref="I135:J135"/>
    <mergeCell ref="B136:C136"/>
    <mergeCell ref="D136:E136"/>
    <mergeCell ref="F136:G136"/>
    <mergeCell ref="I136:J136"/>
    <mergeCell ref="D133:E133"/>
    <mergeCell ref="F133:G133"/>
    <mergeCell ref="I133:J133"/>
    <mergeCell ref="B134:C134"/>
    <mergeCell ref="D134:E134"/>
    <mergeCell ref="F134:G134"/>
    <mergeCell ref="B131:C131"/>
    <mergeCell ref="D131:E131"/>
    <mergeCell ref="F131:G131"/>
    <mergeCell ref="A128:J128"/>
    <mergeCell ref="B125:C125"/>
    <mergeCell ref="D125:E125"/>
    <mergeCell ref="F125:G125"/>
    <mergeCell ref="B126:C126"/>
    <mergeCell ref="B130:C130"/>
    <mergeCell ref="D130:E130"/>
    <mergeCell ref="A121:J121"/>
    <mergeCell ref="B123:C123"/>
    <mergeCell ref="D123:E123"/>
    <mergeCell ref="F123:G123"/>
    <mergeCell ref="B124:C124"/>
    <mergeCell ref="D124:E124"/>
    <mergeCell ref="F124:G124"/>
    <mergeCell ref="H123:J123"/>
    <mergeCell ref="B99:D99"/>
    <mergeCell ref="E99:F99"/>
    <mergeCell ref="H99:J99"/>
    <mergeCell ref="B114:D114"/>
    <mergeCell ref="G114:H114"/>
    <mergeCell ref="B117:D117"/>
    <mergeCell ref="B100:D100"/>
    <mergeCell ref="E100:F100"/>
    <mergeCell ref="H100:J100"/>
    <mergeCell ref="B101:D101"/>
    <mergeCell ref="A90:J90"/>
    <mergeCell ref="A91:J91"/>
    <mergeCell ref="D93:J93"/>
    <mergeCell ref="A86:J86"/>
    <mergeCell ref="A87:J87"/>
    <mergeCell ref="A88:J88"/>
    <mergeCell ref="B72:F72"/>
    <mergeCell ref="G72:H72"/>
    <mergeCell ref="I72:J72"/>
    <mergeCell ref="B75:F75"/>
    <mergeCell ref="G75:H75"/>
    <mergeCell ref="I75:J75"/>
    <mergeCell ref="B73:F73"/>
    <mergeCell ref="G73:H73"/>
    <mergeCell ref="I73:J73"/>
    <mergeCell ref="B74:F74"/>
    <mergeCell ref="B70:F70"/>
    <mergeCell ref="G70:H70"/>
    <mergeCell ref="I70:J70"/>
    <mergeCell ref="B71:F71"/>
    <mergeCell ref="G71:H71"/>
    <mergeCell ref="I71:J71"/>
    <mergeCell ref="A65:J65"/>
    <mergeCell ref="A66:J66"/>
    <mergeCell ref="B68:F68"/>
    <mergeCell ref="G68:H68"/>
    <mergeCell ref="I68:J68"/>
    <mergeCell ref="B69:F69"/>
    <mergeCell ref="G69:H69"/>
    <mergeCell ref="I69:J69"/>
    <mergeCell ref="B52:C52"/>
    <mergeCell ref="D52:E52"/>
    <mergeCell ref="G52:H52"/>
    <mergeCell ref="I52:J52"/>
    <mergeCell ref="A54:J54"/>
    <mergeCell ref="G59:H59"/>
    <mergeCell ref="I59:J59"/>
    <mergeCell ref="B56:C56"/>
    <mergeCell ref="D56:E56"/>
    <mergeCell ref="G56:H56"/>
    <mergeCell ref="B50:C50"/>
    <mergeCell ref="D50:E50"/>
    <mergeCell ref="G50:H50"/>
    <mergeCell ref="I50:J50"/>
    <mergeCell ref="B51:C51"/>
    <mergeCell ref="D51:E51"/>
    <mergeCell ref="G51:H51"/>
    <mergeCell ref="I51:J51"/>
    <mergeCell ref="B48:C48"/>
    <mergeCell ref="D48:E48"/>
    <mergeCell ref="G48:H48"/>
    <mergeCell ref="I48:J48"/>
    <mergeCell ref="B49:C49"/>
    <mergeCell ref="D49:E49"/>
    <mergeCell ref="G49:H49"/>
    <mergeCell ref="I49:J49"/>
    <mergeCell ref="A44:J44"/>
    <mergeCell ref="A45:J45"/>
    <mergeCell ref="B47:C47"/>
    <mergeCell ref="D47:E47"/>
    <mergeCell ref="G47:H47"/>
    <mergeCell ref="I47:J47"/>
    <mergeCell ref="B41:C41"/>
    <mergeCell ref="D41:F41"/>
    <mergeCell ref="I41:J41"/>
    <mergeCell ref="B42:C42"/>
    <mergeCell ref="D42:F42"/>
    <mergeCell ref="I42:J42"/>
    <mergeCell ref="B39:C39"/>
    <mergeCell ref="D39:F39"/>
    <mergeCell ref="I39:J39"/>
    <mergeCell ref="B40:C40"/>
    <mergeCell ref="D40:F40"/>
    <mergeCell ref="I40:J40"/>
    <mergeCell ref="B37:C37"/>
    <mergeCell ref="D37:F37"/>
    <mergeCell ref="I37:J37"/>
    <mergeCell ref="B38:C38"/>
    <mergeCell ref="D38:F38"/>
    <mergeCell ref="I38:J38"/>
    <mergeCell ref="D23:D24"/>
    <mergeCell ref="E23:G23"/>
    <mergeCell ref="A31:B31"/>
    <mergeCell ref="A33:J33"/>
    <mergeCell ref="A34:J34"/>
    <mergeCell ref="B36:C36"/>
    <mergeCell ref="D36:F36"/>
    <mergeCell ref="I36:J36"/>
    <mergeCell ref="D16:J16"/>
    <mergeCell ref="F18:J18"/>
    <mergeCell ref="A20:J20"/>
    <mergeCell ref="A22:A24"/>
    <mergeCell ref="B22:B24"/>
    <mergeCell ref="C22:C24"/>
    <mergeCell ref="D22:G22"/>
    <mergeCell ref="H22:H24"/>
    <mergeCell ref="I22:I24"/>
    <mergeCell ref="J22:J24"/>
    <mergeCell ref="A7:J7"/>
    <mergeCell ref="A9:J9"/>
    <mergeCell ref="A10:J10"/>
    <mergeCell ref="A11:J11"/>
    <mergeCell ref="A12:J12"/>
    <mergeCell ref="A14:J14"/>
    <mergeCell ref="A1:J1"/>
    <mergeCell ref="A2:J2"/>
    <mergeCell ref="A3:J3"/>
    <mergeCell ref="A4:J4"/>
    <mergeCell ref="A5:J5"/>
    <mergeCell ref="A6:J6"/>
    <mergeCell ref="I56:J56"/>
    <mergeCell ref="B57:C57"/>
    <mergeCell ref="D57:E57"/>
    <mergeCell ref="G57:H57"/>
    <mergeCell ref="I57:J57"/>
    <mergeCell ref="B58:C58"/>
    <mergeCell ref="D58:E58"/>
    <mergeCell ref="G58:H58"/>
    <mergeCell ref="I58:J58"/>
    <mergeCell ref="B59:C59"/>
    <mergeCell ref="D59:E59"/>
    <mergeCell ref="B60:C60"/>
    <mergeCell ref="D60:E60"/>
    <mergeCell ref="B61:C61"/>
    <mergeCell ref="D61:E61"/>
    <mergeCell ref="A63:J63"/>
    <mergeCell ref="A64:J64"/>
    <mergeCell ref="G60:H60"/>
    <mergeCell ref="I60:J60"/>
    <mergeCell ref="G61:H61"/>
    <mergeCell ref="I61:J61"/>
    <mergeCell ref="G74:H74"/>
    <mergeCell ref="I74:J74"/>
    <mergeCell ref="G76:H76"/>
    <mergeCell ref="I76:J76"/>
    <mergeCell ref="B77:F77"/>
    <mergeCell ref="G77:H77"/>
    <mergeCell ref="I77:J77"/>
    <mergeCell ref="B78:F78"/>
    <mergeCell ref="G78:H78"/>
    <mergeCell ref="I78:J78"/>
    <mergeCell ref="B76:F76"/>
    <mergeCell ref="B79:F79"/>
    <mergeCell ref="G79:H79"/>
    <mergeCell ref="I79:J79"/>
    <mergeCell ref="B80:F80"/>
    <mergeCell ref="G80:H80"/>
    <mergeCell ref="I80:J80"/>
    <mergeCell ref="A83:J83"/>
    <mergeCell ref="A84:J84"/>
    <mergeCell ref="A85:J85"/>
    <mergeCell ref="B81:F81"/>
    <mergeCell ref="G81:H81"/>
    <mergeCell ref="I81:J81"/>
    <mergeCell ref="F95:J95"/>
    <mergeCell ref="B97:D97"/>
    <mergeCell ref="E97:F97"/>
    <mergeCell ref="H97:J97"/>
    <mergeCell ref="B98:D98"/>
    <mergeCell ref="E98:F98"/>
    <mergeCell ref="H98:J98"/>
    <mergeCell ref="E101:F101"/>
    <mergeCell ref="H101:J101"/>
    <mergeCell ref="B102:D102"/>
    <mergeCell ref="E102:F102"/>
    <mergeCell ref="H102:J102"/>
    <mergeCell ref="B103:D103"/>
    <mergeCell ref="E103:F103"/>
    <mergeCell ref="H103:J103"/>
    <mergeCell ref="E104:F104"/>
    <mergeCell ref="H104:J104"/>
    <mergeCell ref="A106:J106"/>
    <mergeCell ref="D108:J108"/>
    <mergeCell ref="F110:J110"/>
    <mergeCell ref="A112:J112"/>
    <mergeCell ref="B104:D104"/>
    <mergeCell ref="I114:J114"/>
    <mergeCell ref="B115:D115"/>
    <mergeCell ref="G115:H115"/>
    <mergeCell ref="I115:J115"/>
    <mergeCell ref="B116:D116"/>
    <mergeCell ref="G116:H116"/>
    <mergeCell ref="I116:J116"/>
    <mergeCell ref="G117:H117"/>
    <mergeCell ref="I117:J117"/>
    <mergeCell ref="B118:D118"/>
    <mergeCell ref="G118:H118"/>
    <mergeCell ref="I118:J118"/>
    <mergeCell ref="B119:D119"/>
    <mergeCell ref="G119:H119"/>
    <mergeCell ref="I119:J119"/>
    <mergeCell ref="F130:G130"/>
    <mergeCell ref="I130:J130"/>
    <mergeCell ref="H124:J124"/>
    <mergeCell ref="D126:E126"/>
    <mergeCell ref="F126:G126"/>
    <mergeCell ref="H125:J125"/>
    <mergeCell ref="H126:J126"/>
    <mergeCell ref="I131:J131"/>
    <mergeCell ref="I132:J132"/>
    <mergeCell ref="B132:C132"/>
    <mergeCell ref="D132:E132"/>
    <mergeCell ref="F132:G132"/>
    <mergeCell ref="B137:C137"/>
    <mergeCell ref="D137:E137"/>
    <mergeCell ref="F137:G137"/>
    <mergeCell ref="I137:J137"/>
    <mergeCell ref="B133:C133"/>
    <mergeCell ref="A139:J139"/>
    <mergeCell ref="B141:C141"/>
    <mergeCell ref="D141:E141"/>
    <mergeCell ref="F141:G141"/>
    <mergeCell ref="H141:J141"/>
    <mergeCell ref="D144:E144"/>
    <mergeCell ref="F144:G144"/>
    <mergeCell ref="H142:J142"/>
    <mergeCell ref="B142:C142"/>
    <mergeCell ref="D142:E142"/>
    <mergeCell ref="B145:C145"/>
    <mergeCell ref="D145:E145"/>
    <mergeCell ref="F145:G145"/>
    <mergeCell ref="A147:J147"/>
    <mergeCell ref="H145:J145"/>
    <mergeCell ref="H146:J146"/>
    <mergeCell ref="H158:J158"/>
    <mergeCell ref="B159:D159"/>
    <mergeCell ref="E159:F159"/>
    <mergeCell ref="B160:D160"/>
    <mergeCell ref="E160:F160"/>
    <mergeCell ref="H159:J159"/>
    <mergeCell ref="B161:D161"/>
    <mergeCell ref="E161:F161"/>
    <mergeCell ref="E166:F166"/>
    <mergeCell ref="B167:D167"/>
    <mergeCell ref="E167:F167"/>
    <mergeCell ref="H167:J167"/>
    <mergeCell ref="H162:J162"/>
    <mergeCell ref="H163:J163"/>
    <mergeCell ref="B162:D162"/>
    <mergeCell ref="E162:F162"/>
    <mergeCell ref="H169:J169"/>
    <mergeCell ref="A171:J171"/>
    <mergeCell ref="B173:E173"/>
    <mergeCell ref="F173:G173"/>
    <mergeCell ref="H173:J173"/>
    <mergeCell ref="H174:J174"/>
    <mergeCell ref="F175:G175"/>
    <mergeCell ref="H175:J175"/>
    <mergeCell ref="B176:E176"/>
    <mergeCell ref="F176:G176"/>
    <mergeCell ref="H176:J176"/>
    <mergeCell ref="B174:E174"/>
    <mergeCell ref="F174:G174"/>
    <mergeCell ref="H177:J177"/>
    <mergeCell ref="B177:E177"/>
    <mergeCell ref="F177:G177"/>
    <mergeCell ref="B178:E178"/>
    <mergeCell ref="F178:G178"/>
    <mergeCell ref="H178:J178"/>
    <mergeCell ref="B179:E179"/>
    <mergeCell ref="F179:G179"/>
    <mergeCell ref="H179:J179"/>
    <mergeCell ref="H180:J180"/>
    <mergeCell ref="B181:E181"/>
    <mergeCell ref="F181:G181"/>
    <mergeCell ref="H181:J181"/>
    <mergeCell ref="B182:E182"/>
    <mergeCell ref="F182:G182"/>
    <mergeCell ref="H182:J182"/>
    <mergeCell ref="B180:E180"/>
    <mergeCell ref="F180:G180"/>
    <mergeCell ref="H183:J183"/>
    <mergeCell ref="B183:E183"/>
    <mergeCell ref="F183:G183"/>
    <mergeCell ref="A185:J185"/>
    <mergeCell ref="B187:E187"/>
    <mergeCell ref="F187:G187"/>
    <mergeCell ref="H187:J187"/>
    <mergeCell ref="B188:E188"/>
    <mergeCell ref="F188:G188"/>
    <mergeCell ref="H188:J188"/>
    <mergeCell ref="B189:E189"/>
    <mergeCell ref="F189:G189"/>
    <mergeCell ref="A191:J191"/>
    <mergeCell ref="A192:J192"/>
    <mergeCell ref="B194:D194"/>
    <mergeCell ref="E194:F194"/>
    <mergeCell ref="G194:H194"/>
    <mergeCell ref="I194:J194"/>
    <mergeCell ref="H189:J189"/>
    <mergeCell ref="B196:D196"/>
    <mergeCell ref="E196:F196"/>
    <mergeCell ref="G196:H196"/>
    <mergeCell ref="I196:J196"/>
    <mergeCell ref="B197:D197"/>
    <mergeCell ref="E197:F197"/>
    <mergeCell ref="G197:H197"/>
    <mergeCell ref="I197:J197"/>
    <mergeCell ref="B198:D198"/>
    <mergeCell ref="E198:F198"/>
    <mergeCell ref="G198:H198"/>
    <mergeCell ref="I198:J198"/>
    <mergeCell ref="B199:D199"/>
    <mergeCell ref="E199:F199"/>
    <mergeCell ref="G199:H199"/>
    <mergeCell ref="I199:J199"/>
    <mergeCell ref="B200:D200"/>
    <mergeCell ref="E200:F200"/>
    <mergeCell ref="G200:H200"/>
    <mergeCell ref="I200:J200"/>
    <mergeCell ref="B201:D201"/>
    <mergeCell ref="E201:F201"/>
    <mergeCell ref="G201:H201"/>
    <mergeCell ref="I201:J201"/>
    <mergeCell ref="B202:D202"/>
    <mergeCell ref="E202:F202"/>
    <mergeCell ref="G202:H202"/>
    <mergeCell ref="I202:J202"/>
    <mergeCell ref="B203:D203"/>
    <mergeCell ref="E203:F203"/>
    <mergeCell ref="G203:H203"/>
    <mergeCell ref="I203:J203"/>
    <mergeCell ref="B204:D204"/>
    <mergeCell ref="E204:F204"/>
    <mergeCell ref="G204:H204"/>
    <mergeCell ref="I204:J204"/>
    <mergeCell ref="B205:D205"/>
    <mergeCell ref="E205:F205"/>
    <mergeCell ref="G205:H205"/>
    <mergeCell ref="I205:J205"/>
    <mergeCell ref="B206:D206"/>
    <mergeCell ref="E206:F206"/>
    <mergeCell ref="G206:H206"/>
    <mergeCell ref="I206:J206"/>
    <mergeCell ref="B207:D207"/>
    <mergeCell ref="E207:F207"/>
    <mergeCell ref="G207:H207"/>
    <mergeCell ref="I207:J207"/>
    <mergeCell ref="B208:D208"/>
    <mergeCell ref="E208:F208"/>
    <mergeCell ref="G208:H208"/>
    <mergeCell ref="I208:J208"/>
    <mergeCell ref="B209:D209"/>
    <mergeCell ref="E209:F209"/>
    <mergeCell ref="G209:H209"/>
    <mergeCell ref="I209:J209"/>
    <mergeCell ref="B210:D210"/>
    <mergeCell ref="E210:F210"/>
    <mergeCell ref="G210:H210"/>
    <mergeCell ref="I210:J210"/>
    <mergeCell ref="B211:D211"/>
    <mergeCell ref="E211:F211"/>
    <mergeCell ref="G211:H211"/>
    <mergeCell ref="I211:J211"/>
    <mergeCell ref="B212:D212"/>
    <mergeCell ref="E212:F212"/>
    <mergeCell ref="G212:H212"/>
    <mergeCell ref="I212:J212"/>
    <mergeCell ref="A213:E213"/>
    <mergeCell ref="H213:J213"/>
    <mergeCell ref="AN213:BO213"/>
    <mergeCell ref="H214:J214"/>
    <mergeCell ref="AN214:BD214"/>
    <mergeCell ref="BE214:BO214"/>
    <mergeCell ref="A215:E215"/>
    <mergeCell ref="H215:J215"/>
    <mergeCell ref="AN215:BO215"/>
    <mergeCell ref="H216:J216"/>
    <mergeCell ref="AN216:BD216"/>
    <mergeCell ref="BE216:BO216"/>
    <mergeCell ref="Y217:AF217"/>
    <mergeCell ref="AH217:AV217"/>
    <mergeCell ref="A218:E218"/>
    <mergeCell ref="H218:J218"/>
    <mergeCell ref="H219:J219"/>
    <mergeCell ref="AC219:AK219"/>
    <mergeCell ref="AN219:BD219"/>
    <mergeCell ref="BE219:BO219"/>
    <mergeCell ref="AC220:AK220"/>
    <mergeCell ref="AM220:BB220"/>
  </mergeCells>
  <printOptions/>
  <pageMargins left="0.5511811023622047" right="0.35433070866141736" top="0.7874015748031497" bottom="0.3937007874015748" header="0" footer="0"/>
  <pageSetup fitToHeight="8" fitToWidth="1" horizontalDpi="600" verticalDpi="600" orientation="landscape" paperSize="9" scale="96" r:id="rId1"/>
  <rowBreaks count="3" manualBreakCount="3">
    <brk id="43" max="9" man="1"/>
    <brk id="73" max="9" man="1"/>
    <brk id="12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O112"/>
  <sheetViews>
    <sheetView view="pageBreakPreview" zoomScaleSheetLayoutView="100" zoomScalePageLayoutView="0" workbookViewId="0" topLeftCell="A1">
      <selection activeCell="A13" sqref="A13"/>
    </sheetView>
  </sheetViews>
  <sheetFormatPr defaultColWidth="10.66015625" defaultRowHeight="12.75"/>
  <cols>
    <col min="1" max="1" width="4.83203125" style="67" customWidth="1"/>
    <col min="2" max="2" width="25.83203125" style="67" customWidth="1"/>
    <col min="3" max="3" width="9.16015625" style="67" customWidth="1"/>
    <col min="4" max="4" width="15.83203125" style="67" customWidth="1"/>
    <col min="5" max="5" width="16.83203125" style="67" customWidth="1"/>
    <col min="6" max="9" width="15.83203125" style="67" customWidth="1"/>
    <col min="10" max="10" width="17.16015625" style="67" customWidth="1"/>
    <col min="11" max="16384" width="10.66015625" style="67" customWidth="1"/>
  </cols>
  <sheetData>
    <row r="1" spans="1:10" ht="15">
      <c r="A1" s="450" t="s">
        <v>297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5">
      <c r="A2" s="450" t="s">
        <v>203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>
      <c r="A3" s="450" t="s">
        <v>204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">
      <c r="A4" s="450" t="s">
        <v>205</v>
      </c>
      <c r="B4" s="450"/>
      <c r="C4" s="450"/>
      <c r="D4" s="450"/>
      <c r="E4" s="450"/>
      <c r="F4" s="450"/>
      <c r="G4" s="450"/>
      <c r="H4" s="450"/>
      <c r="I4" s="450"/>
      <c r="J4" s="450"/>
    </row>
    <row r="5" spans="1:10" ht="15">
      <c r="A5" s="450" t="s">
        <v>206</v>
      </c>
      <c r="B5" s="450"/>
      <c r="C5" s="450"/>
      <c r="D5" s="450"/>
      <c r="E5" s="450"/>
      <c r="F5" s="450"/>
      <c r="G5" s="450"/>
      <c r="H5" s="450"/>
      <c r="I5" s="450"/>
      <c r="J5" s="450"/>
    </row>
    <row r="6" spans="1:10" ht="15">
      <c r="A6" s="450" t="s">
        <v>207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ht="15">
      <c r="A7" s="450" t="str">
        <f>Расчеты!A7</f>
        <v>района от 16 января 2018 г. N</v>
      </c>
      <c r="B7" s="450"/>
      <c r="C7" s="450"/>
      <c r="D7" s="450"/>
      <c r="E7" s="450"/>
      <c r="F7" s="450"/>
      <c r="G7" s="450"/>
      <c r="H7" s="450"/>
      <c r="I7" s="450"/>
      <c r="J7" s="450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433" t="s">
        <v>208</v>
      </c>
      <c r="B9" s="433"/>
      <c r="C9" s="433"/>
      <c r="D9" s="433"/>
      <c r="E9" s="433"/>
      <c r="F9" s="433"/>
      <c r="G9" s="433"/>
      <c r="H9" s="433"/>
      <c r="I9" s="433"/>
      <c r="J9" s="433"/>
    </row>
    <row r="10" spans="1:10" ht="15">
      <c r="A10" s="433" t="s">
        <v>209</v>
      </c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0" ht="15">
      <c r="A11" s="433" t="s">
        <v>210</v>
      </c>
      <c r="B11" s="433"/>
      <c r="C11" s="433"/>
      <c r="D11" s="433"/>
      <c r="E11" s="433"/>
      <c r="F11" s="433"/>
      <c r="G11" s="433"/>
      <c r="H11" s="433"/>
      <c r="I11" s="433"/>
      <c r="J11" s="433"/>
    </row>
    <row r="12" spans="1:10" ht="15">
      <c r="A12" s="433" t="s">
        <v>473</v>
      </c>
      <c r="B12" s="433"/>
      <c r="C12" s="433"/>
      <c r="D12" s="433"/>
      <c r="E12" s="433"/>
      <c r="F12" s="433"/>
      <c r="G12" s="433"/>
      <c r="H12" s="433"/>
      <c r="I12" s="433"/>
      <c r="J12" s="433"/>
    </row>
    <row r="13" spans="1:10" ht="1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5">
      <c r="A14" s="433" t="s">
        <v>211</v>
      </c>
      <c r="B14" s="433"/>
      <c r="C14" s="433"/>
      <c r="D14" s="433"/>
      <c r="E14" s="433"/>
      <c r="F14" s="433"/>
      <c r="G14" s="433"/>
      <c r="H14" s="433"/>
      <c r="I14" s="433"/>
      <c r="J14" s="433"/>
    </row>
    <row r="15" spans="1:10" ht="1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5">
      <c r="A16" s="66" t="s">
        <v>212</v>
      </c>
      <c r="B16" s="66"/>
      <c r="C16" s="66"/>
      <c r="D16" s="451" t="s">
        <v>439</v>
      </c>
      <c r="E16" s="451"/>
      <c r="F16" s="451"/>
      <c r="G16" s="451"/>
      <c r="H16" s="451"/>
      <c r="I16" s="451"/>
      <c r="J16" s="451"/>
    </row>
    <row r="17" spans="1:10" ht="1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5">
      <c r="A18" s="66" t="s">
        <v>213</v>
      </c>
      <c r="B18" s="66"/>
      <c r="C18" s="66"/>
      <c r="D18" s="66"/>
      <c r="E18" s="66"/>
      <c r="F18" s="451" t="s">
        <v>357</v>
      </c>
      <c r="G18" s="451"/>
      <c r="H18" s="451"/>
      <c r="I18" s="451"/>
      <c r="J18" s="451"/>
    </row>
    <row r="19" spans="1:10" ht="1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5">
      <c r="A20" s="433" t="s">
        <v>214</v>
      </c>
      <c r="B20" s="433"/>
      <c r="C20" s="433"/>
      <c r="D20" s="433"/>
      <c r="E20" s="433"/>
      <c r="F20" s="433"/>
      <c r="G20" s="433"/>
      <c r="H20" s="433"/>
      <c r="I20" s="433"/>
      <c r="J20" s="433"/>
    </row>
    <row r="21" spans="1:10" ht="15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29.25" customHeight="1">
      <c r="A22" s="442" t="s">
        <v>298</v>
      </c>
      <c r="B22" s="442" t="s">
        <v>336</v>
      </c>
      <c r="C22" s="442" t="s">
        <v>275</v>
      </c>
      <c r="D22" s="447" t="s">
        <v>215</v>
      </c>
      <c r="E22" s="448"/>
      <c r="F22" s="448"/>
      <c r="G22" s="449"/>
      <c r="H22" s="442" t="s">
        <v>353</v>
      </c>
      <c r="I22" s="442" t="s">
        <v>352</v>
      </c>
      <c r="J22" s="454" t="s">
        <v>299</v>
      </c>
    </row>
    <row r="23" spans="1:10" ht="15">
      <c r="A23" s="446"/>
      <c r="B23" s="446"/>
      <c r="C23" s="446"/>
      <c r="D23" s="442" t="s">
        <v>149</v>
      </c>
      <c r="E23" s="431" t="s">
        <v>42</v>
      </c>
      <c r="F23" s="444"/>
      <c r="G23" s="432"/>
      <c r="H23" s="446"/>
      <c r="I23" s="446"/>
      <c r="J23" s="455"/>
    </row>
    <row r="24" spans="1:10" ht="60">
      <c r="A24" s="443"/>
      <c r="B24" s="443"/>
      <c r="C24" s="443"/>
      <c r="D24" s="443"/>
      <c r="E24" s="64" t="s">
        <v>358</v>
      </c>
      <c r="F24" s="64" t="s">
        <v>216</v>
      </c>
      <c r="G24" s="64" t="s">
        <v>217</v>
      </c>
      <c r="H24" s="443"/>
      <c r="I24" s="443"/>
      <c r="J24" s="456"/>
    </row>
    <row r="25" spans="1:10" ht="15">
      <c r="A25" s="103" t="s">
        <v>218</v>
      </c>
      <c r="B25" s="103" t="s">
        <v>219</v>
      </c>
      <c r="C25" s="103" t="s">
        <v>220</v>
      </c>
      <c r="D25" s="103" t="s">
        <v>221</v>
      </c>
      <c r="E25" s="103" t="s">
        <v>222</v>
      </c>
      <c r="F25" s="103" t="s">
        <v>223</v>
      </c>
      <c r="G25" s="103" t="s">
        <v>224</v>
      </c>
      <c r="H25" s="103" t="s">
        <v>225</v>
      </c>
      <c r="I25" s="103" t="s">
        <v>226</v>
      </c>
      <c r="J25" s="103" t="s">
        <v>227</v>
      </c>
    </row>
    <row r="26" spans="1:10" ht="15">
      <c r="A26" s="64">
        <v>1</v>
      </c>
      <c r="B26" s="99" t="s">
        <v>462</v>
      </c>
      <c r="C26" s="100">
        <v>12</v>
      </c>
      <c r="D26" s="101">
        <f>E26+F26+G26</f>
        <v>133.55</v>
      </c>
      <c r="E26" s="101">
        <v>133.55</v>
      </c>
      <c r="F26" s="101"/>
      <c r="G26" s="101"/>
      <c r="H26" s="101">
        <v>80</v>
      </c>
      <c r="I26" s="101">
        <v>80</v>
      </c>
      <c r="J26" s="102">
        <f>C26*D26*(1+(H26/100+I26/100))*12-1.12</f>
        <v>50000</v>
      </c>
    </row>
    <row r="27" spans="1:10" ht="15">
      <c r="A27" s="64">
        <v>2</v>
      </c>
      <c r="B27" s="139" t="s">
        <v>452</v>
      </c>
      <c r="C27" s="100">
        <v>10</v>
      </c>
      <c r="D27" s="101">
        <f>E27+F27+G27</f>
        <v>2625.96</v>
      </c>
      <c r="E27" s="101">
        <v>2625.96</v>
      </c>
      <c r="F27" s="101"/>
      <c r="G27" s="101"/>
      <c r="H27" s="101">
        <v>80</v>
      </c>
      <c r="I27" s="101">
        <v>80</v>
      </c>
      <c r="J27" s="102">
        <f>C27*D27*(1+(H27/100+I27/100))*12+0.48</f>
        <v>819299.9999999999</v>
      </c>
    </row>
    <row r="28" spans="1:10" ht="15">
      <c r="A28" s="64">
        <v>3</v>
      </c>
      <c r="B28" s="139" t="s">
        <v>453</v>
      </c>
      <c r="C28" s="100">
        <v>79</v>
      </c>
      <c r="D28" s="101">
        <f>E28+F28+G28</f>
        <v>250.85</v>
      </c>
      <c r="E28" s="101">
        <v>250.85</v>
      </c>
      <c r="F28" s="101"/>
      <c r="G28" s="101"/>
      <c r="H28" s="101">
        <v>80</v>
      </c>
      <c r="I28" s="101">
        <v>80</v>
      </c>
      <c r="J28" s="102">
        <f>C28*D28*(1+(H28/100+I28/100))*12-15.08</f>
        <v>618280</v>
      </c>
    </row>
    <row r="29" spans="1:10" ht="25.5">
      <c r="A29" s="64">
        <v>4</v>
      </c>
      <c r="B29" s="139" t="s">
        <v>461</v>
      </c>
      <c r="C29" s="100">
        <v>25</v>
      </c>
      <c r="D29" s="101">
        <f>E29+F29+G29</f>
        <v>952.95</v>
      </c>
      <c r="E29" s="101">
        <v>952.95</v>
      </c>
      <c r="F29" s="101"/>
      <c r="G29" s="101"/>
      <c r="H29" s="101">
        <v>80</v>
      </c>
      <c r="I29" s="101">
        <v>80</v>
      </c>
      <c r="J29" s="102">
        <f>C29*D29*(1+(H29/100+I29/100))*12-1</f>
        <v>743300</v>
      </c>
    </row>
    <row r="30" spans="1:10" s="130" customFormat="1" ht="15">
      <c r="A30" s="452" t="s">
        <v>228</v>
      </c>
      <c r="B30" s="453"/>
      <c r="C30" s="128" t="s">
        <v>229</v>
      </c>
      <c r="D30" s="129">
        <f>SUM(D26:D29)</f>
        <v>3963.3100000000004</v>
      </c>
      <c r="E30" s="128" t="s">
        <v>229</v>
      </c>
      <c r="F30" s="128" t="s">
        <v>229</v>
      </c>
      <c r="G30" s="128" t="s">
        <v>229</v>
      </c>
      <c r="H30" s="128" t="s">
        <v>229</v>
      </c>
      <c r="I30" s="128" t="s">
        <v>229</v>
      </c>
      <c r="J30" s="129">
        <f>SUM(J26:J29)</f>
        <v>2230880</v>
      </c>
    </row>
    <row r="31" spans="1:10" ht="15">
      <c r="A31" s="105"/>
      <c r="B31" s="105"/>
      <c r="C31" s="105"/>
      <c r="D31" s="106"/>
      <c r="E31" s="105"/>
      <c r="F31" s="105"/>
      <c r="G31" s="105"/>
      <c r="H31" s="105"/>
      <c r="I31" s="105"/>
      <c r="J31" s="106"/>
    </row>
    <row r="32" spans="1:10" ht="15">
      <c r="A32" s="66" t="s">
        <v>212</v>
      </c>
      <c r="B32" s="66"/>
      <c r="C32" s="66"/>
      <c r="D32" s="451" t="s">
        <v>362</v>
      </c>
      <c r="E32" s="451"/>
      <c r="F32" s="451"/>
      <c r="G32" s="451"/>
      <c r="H32" s="451"/>
      <c r="I32" s="451"/>
      <c r="J32" s="451"/>
    </row>
    <row r="33" spans="1:10" ht="15">
      <c r="A33" s="66" t="s">
        <v>213</v>
      </c>
      <c r="B33" s="66"/>
      <c r="C33" s="66"/>
      <c r="D33" s="66"/>
      <c r="E33" s="66"/>
      <c r="F33" s="451" t="s">
        <v>357</v>
      </c>
      <c r="G33" s="451"/>
      <c r="H33" s="451"/>
      <c r="I33" s="451"/>
      <c r="J33" s="451"/>
    </row>
    <row r="34" spans="1:10" ht="15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15">
      <c r="A35" s="433" t="s">
        <v>363</v>
      </c>
      <c r="B35" s="433"/>
      <c r="C35" s="433"/>
      <c r="D35" s="433"/>
      <c r="E35" s="433"/>
      <c r="F35" s="433"/>
      <c r="G35" s="433"/>
      <c r="H35" s="433"/>
      <c r="I35" s="433"/>
      <c r="J35" s="433"/>
    </row>
    <row r="36" spans="1:10" ht="15">
      <c r="A36" s="433" t="s">
        <v>364</v>
      </c>
      <c r="B36" s="433"/>
      <c r="C36" s="433"/>
      <c r="D36" s="433"/>
      <c r="E36" s="433"/>
      <c r="F36" s="433"/>
      <c r="G36" s="433"/>
      <c r="H36" s="433"/>
      <c r="I36" s="433"/>
      <c r="J36" s="433"/>
    </row>
    <row r="37" spans="1:10" ht="15">
      <c r="A37" s="66"/>
      <c r="B37" s="66"/>
      <c r="C37" s="66"/>
      <c r="D37" s="66"/>
      <c r="E37" s="66"/>
      <c r="F37" s="66"/>
      <c r="G37" s="66"/>
      <c r="H37" s="66"/>
      <c r="I37" s="66"/>
      <c r="J37" s="66"/>
    </row>
    <row r="38" spans="1:10" ht="66" customHeight="1">
      <c r="A38" s="104" t="s">
        <v>298</v>
      </c>
      <c r="B38" s="445" t="s">
        <v>232</v>
      </c>
      <c r="C38" s="445"/>
      <c r="D38" s="445" t="s">
        <v>365</v>
      </c>
      <c r="E38" s="445"/>
      <c r="F38" s="445"/>
      <c r="G38" s="500" t="s">
        <v>260</v>
      </c>
      <c r="H38" s="501"/>
      <c r="I38" s="445" t="s">
        <v>289</v>
      </c>
      <c r="J38" s="445"/>
    </row>
    <row r="39" spans="1:10" ht="15">
      <c r="A39" s="103" t="s">
        <v>218</v>
      </c>
      <c r="B39" s="429" t="s">
        <v>219</v>
      </c>
      <c r="C39" s="429"/>
      <c r="D39" s="429">
        <v>3</v>
      </c>
      <c r="E39" s="429"/>
      <c r="F39" s="429"/>
      <c r="G39" s="431">
        <v>4</v>
      </c>
      <c r="H39" s="432"/>
      <c r="I39" s="429">
        <v>5</v>
      </c>
      <c r="J39" s="429"/>
    </row>
    <row r="40" spans="1:10" ht="15">
      <c r="A40" s="103"/>
      <c r="B40" s="457" t="s">
        <v>366</v>
      </c>
      <c r="C40" s="457"/>
      <c r="D40" s="429">
        <v>34</v>
      </c>
      <c r="E40" s="429"/>
      <c r="F40" s="429"/>
      <c r="G40" s="440">
        <v>45852.94</v>
      </c>
      <c r="H40" s="441"/>
      <c r="I40" s="430">
        <f>D40*G40+0.04</f>
        <v>1559000</v>
      </c>
      <c r="J40" s="430"/>
    </row>
    <row r="41" spans="1:10" ht="15">
      <c r="A41" s="103"/>
      <c r="B41" s="457" t="s">
        <v>367</v>
      </c>
      <c r="C41" s="457"/>
      <c r="D41" s="429">
        <v>19</v>
      </c>
      <c r="E41" s="429"/>
      <c r="F41" s="429"/>
      <c r="G41" s="440">
        <v>5526.32</v>
      </c>
      <c r="H41" s="441"/>
      <c r="I41" s="430">
        <f>D41*G41-0.08</f>
        <v>104999.99999999999</v>
      </c>
      <c r="J41" s="430"/>
    </row>
    <row r="42" spans="1:10" s="130" customFormat="1" ht="15">
      <c r="A42" s="128"/>
      <c r="B42" s="422" t="s">
        <v>228</v>
      </c>
      <c r="C42" s="422"/>
      <c r="D42" s="422" t="s">
        <v>229</v>
      </c>
      <c r="E42" s="422"/>
      <c r="F42" s="422"/>
      <c r="G42" s="452" t="s">
        <v>229</v>
      </c>
      <c r="H42" s="453"/>
      <c r="I42" s="465">
        <f>SUM(I40:J41)</f>
        <v>1664000</v>
      </c>
      <c r="J42" s="465"/>
    </row>
    <row r="43" spans="1:10" ht="15">
      <c r="A43" s="110"/>
      <c r="B43" s="105"/>
      <c r="C43" s="105"/>
      <c r="D43" s="105"/>
      <c r="E43" s="105"/>
      <c r="F43" s="98"/>
      <c r="G43" s="98"/>
      <c r="H43" s="98"/>
      <c r="I43" s="106"/>
      <c r="J43" s="98"/>
    </row>
    <row r="44" spans="1:10" ht="15">
      <c r="A44" s="66" t="s">
        <v>212</v>
      </c>
      <c r="B44" s="66"/>
      <c r="C44" s="66"/>
      <c r="D44" s="451" t="s">
        <v>368</v>
      </c>
      <c r="E44" s="451"/>
      <c r="F44" s="451"/>
      <c r="G44" s="451"/>
      <c r="H44" s="451"/>
      <c r="I44" s="451"/>
      <c r="J44" s="451"/>
    </row>
    <row r="45" spans="1:10" ht="15">
      <c r="A45" s="66" t="s">
        <v>213</v>
      </c>
      <c r="B45" s="66"/>
      <c r="C45" s="66"/>
      <c r="D45" s="66"/>
      <c r="E45" s="66"/>
      <c r="F45" s="451" t="s">
        <v>357</v>
      </c>
      <c r="G45" s="451"/>
      <c r="H45" s="451"/>
      <c r="I45" s="451"/>
      <c r="J45" s="451"/>
    </row>
    <row r="46" spans="1:10" ht="15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5">
      <c r="A47" s="433" t="s">
        <v>425</v>
      </c>
      <c r="B47" s="433"/>
      <c r="C47" s="433"/>
      <c r="D47" s="433"/>
      <c r="E47" s="433"/>
      <c r="F47" s="433"/>
      <c r="G47" s="433"/>
      <c r="H47" s="433"/>
      <c r="I47" s="433"/>
      <c r="J47" s="433"/>
    </row>
    <row r="48" spans="1:10" ht="15">
      <c r="A48" s="433" t="s">
        <v>240</v>
      </c>
      <c r="B48" s="433"/>
      <c r="C48" s="433"/>
      <c r="D48" s="433"/>
      <c r="E48" s="433"/>
      <c r="F48" s="433"/>
      <c r="G48" s="433"/>
      <c r="H48" s="433"/>
      <c r="I48" s="433"/>
      <c r="J48" s="433"/>
    </row>
    <row r="49" spans="1:10" ht="15">
      <c r="A49" s="433" t="s">
        <v>241</v>
      </c>
      <c r="B49" s="433"/>
      <c r="C49" s="433"/>
      <c r="D49" s="433"/>
      <c r="E49" s="433"/>
      <c r="F49" s="433"/>
      <c r="G49" s="433"/>
      <c r="H49" s="433"/>
      <c r="I49" s="433"/>
      <c r="J49" s="433"/>
    </row>
    <row r="50" spans="1:10" ht="15">
      <c r="A50" s="433" t="s">
        <v>242</v>
      </c>
      <c r="B50" s="433"/>
      <c r="C50" s="433"/>
      <c r="D50" s="433"/>
      <c r="E50" s="433"/>
      <c r="F50" s="433"/>
      <c r="G50" s="433"/>
      <c r="H50" s="433"/>
      <c r="I50" s="433"/>
      <c r="J50" s="433"/>
    </row>
    <row r="51" spans="1:10" ht="15">
      <c r="A51" s="66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63.75" customHeight="1">
      <c r="A52" s="107" t="s">
        <v>298</v>
      </c>
      <c r="B52" s="434" t="s">
        <v>243</v>
      </c>
      <c r="C52" s="434"/>
      <c r="D52" s="434"/>
      <c r="E52" s="434"/>
      <c r="F52" s="434"/>
      <c r="G52" s="434" t="s">
        <v>244</v>
      </c>
      <c r="H52" s="434"/>
      <c r="I52" s="434" t="s">
        <v>278</v>
      </c>
      <c r="J52" s="434"/>
    </row>
    <row r="53" spans="1:10" ht="15">
      <c r="A53" s="103" t="s">
        <v>218</v>
      </c>
      <c r="B53" s="429" t="s">
        <v>219</v>
      </c>
      <c r="C53" s="429"/>
      <c r="D53" s="429"/>
      <c r="E53" s="429"/>
      <c r="F53" s="429"/>
      <c r="G53" s="435">
        <v>3</v>
      </c>
      <c r="H53" s="435"/>
      <c r="I53" s="435">
        <v>4</v>
      </c>
      <c r="J53" s="435"/>
    </row>
    <row r="54" spans="1:10" ht="36" customHeight="1">
      <c r="A54" s="103" t="s">
        <v>218</v>
      </c>
      <c r="B54" s="427" t="s">
        <v>245</v>
      </c>
      <c r="C54" s="436"/>
      <c r="D54" s="436"/>
      <c r="E54" s="436"/>
      <c r="F54" s="428"/>
      <c r="G54" s="429" t="s">
        <v>229</v>
      </c>
      <c r="H54" s="429"/>
      <c r="I54" s="458">
        <f>I55+I56+I57</f>
        <v>490793.6</v>
      </c>
      <c r="J54" s="458"/>
    </row>
    <row r="55" spans="1:10" ht="26.25" customHeight="1">
      <c r="A55" s="103" t="s">
        <v>246</v>
      </c>
      <c r="B55" s="425" t="s">
        <v>279</v>
      </c>
      <c r="C55" s="425"/>
      <c r="D55" s="425"/>
      <c r="E55" s="425"/>
      <c r="F55" s="425"/>
      <c r="G55" s="458">
        <v>2230880</v>
      </c>
      <c r="H55" s="458"/>
      <c r="I55" s="458">
        <f>G55*0.22</f>
        <v>490793.6</v>
      </c>
      <c r="J55" s="458"/>
    </row>
    <row r="56" spans="1:10" ht="15">
      <c r="A56" s="111" t="s">
        <v>247</v>
      </c>
      <c r="B56" s="457" t="s">
        <v>280</v>
      </c>
      <c r="C56" s="457"/>
      <c r="D56" s="457"/>
      <c r="E56" s="457"/>
      <c r="F56" s="457"/>
      <c r="G56" s="458">
        <v>0</v>
      </c>
      <c r="H56" s="458"/>
      <c r="I56" s="458">
        <v>0</v>
      </c>
      <c r="J56" s="458"/>
    </row>
    <row r="57" spans="1:10" ht="48.75" customHeight="1">
      <c r="A57" s="103" t="s">
        <v>248</v>
      </c>
      <c r="B57" s="425" t="s">
        <v>281</v>
      </c>
      <c r="C57" s="425"/>
      <c r="D57" s="425"/>
      <c r="E57" s="425"/>
      <c r="F57" s="425"/>
      <c r="G57" s="458"/>
      <c r="H57" s="458"/>
      <c r="I57" s="458"/>
      <c r="J57" s="458"/>
    </row>
    <row r="58" spans="1:10" ht="42" customHeight="1">
      <c r="A58" s="103" t="s">
        <v>219</v>
      </c>
      <c r="B58" s="425" t="s">
        <v>249</v>
      </c>
      <c r="C58" s="425"/>
      <c r="D58" s="425"/>
      <c r="E58" s="425"/>
      <c r="F58" s="425"/>
      <c r="G58" s="431" t="s">
        <v>229</v>
      </c>
      <c r="H58" s="432"/>
      <c r="I58" s="458">
        <f>I59+I61+I60+I62+I63</f>
        <v>69157.28</v>
      </c>
      <c r="J58" s="458"/>
    </row>
    <row r="59" spans="1:10" ht="54.75" customHeight="1">
      <c r="A59" s="103" t="s">
        <v>250</v>
      </c>
      <c r="B59" s="425" t="s">
        <v>282</v>
      </c>
      <c r="C59" s="425"/>
      <c r="D59" s="425"/>
      <c r="E59" s="425"/>
      <c r="F59" s="425"/>
      <c r="G59" s="458">
        <f>G55</f>
        <v>2230880</v>
      </c>
      <c r="H59" s="458"/>
      <c r="I59" s="458">
        <f>G59*0.029</f>
        <v>64695.520000000004</v>
      </c>
      <c r="J59" s="458"/>
    </row>
    <row r="60" spans="1:10" ht="48" customHeight="1">
      <c r="A60" s="103" t="s">
        <v>251</v>
      </c>
      <c r="B60" s="425" t="s">
        <v>283</v>
      </c>
      <c r="C60" s="425"/>
      <c r="D60" s="425"/>
      <c r="E60" s="425"/>
      <c r="F60" s="425"/>
      <c r="G60" s="458"/>
      <c r="H60" s="458"/>
      <c r="I60" s="458"/>
      <c r="J60" s="458"/>
    </row>
    <row r="61" spans="1:10" ht="42" customHeight="1">
      <c r="A61" s="103" t="s">
        <v>252</v>
      </c>
      <c r="B61" s="425" t="s">
        <v>284</v>
      </c>
      <c r="C61" s="425"/>
      <c r="D61" s="425"/>
      <c r="E61" s="425"/>
      <c r="F61" s="425"/>
      <c r="G61" s="458">
        <f>G55</f>
        <v>2230880</v>
      </c>
      <c r="H61" s="458"/>
      <c r="I61" s="458">
        <f>G61*0.002</f>
        <v>4461.76</v>
      </c>
      <c r="J61" s="458"/>
    </row>
    <row r="62" spans="1:10" ht="42.75" customHeight="1">
      <c r="A62" s="103" t="s">
        <v>253</v>
      </c>
      <c r="B62" s="460" t="s">
        <v>285</v>
      </c>
      <c r="C62" s="460"/>
      <c r="D62" s="460"/>
      <c r="E62" s="460"/>
      <c r="F62" s="460"/>
      <c r="G62" s="458"/>
      <c r="H62" s="458"/>
      <c r="I62" s="458"/>
      <c r="J62" s="458"/>
    </row>
    <row r="63" spans="1:10" ht="44.25" customHeight="1">
      <c r="A63" s="103" t="s">
        <v>254</v>
      </c>
      <c r="B63" s="460" t="s">
        <v>285</v>
      </c>
      <c r="C63" s="460"/>
      <c r="D63" s="460"/>
      <c r="E63" s="460"/>
      <c r="F63" s="460"/>
      <c r="G63" s="458"/>
      <c r="H63" s="458"/>
      <c r="I63" s="458"/>
      <c r="J63" s="458"/>
    </row>
    <row r="64" spans="1:10" ht="33.75" customHeight="1">
      <c r="A64" s="103" t="s">
        <v>220</v>
      </c>
      <c r="B64" s="425" t="s">
        <v>255</v>
      </c>
      <c r="C64" s="425"/>
      <c r="D64" s="425"/>
      <c r="E64" s="425"/>
      <c r="F64" s="425"/>
      <c r="G64" s="458">
        <f>G61</f>
        <v>2230880</v>
      </c>
      <c r="H64" s="458"/>
      <c r="I64" s="458">
        <f>G64*0.051-104.21</f>
        <v>113670.66999999998</v>
      </c>
      <c r="J64" s="458"/>
    </row>
    <row r="65" spans="1:10" s="130" customFormat="1" ht="15">
      <c r="A65" s="132"/>
      <c r="B65" s="422" t="s">
        <v>228</v>
      </c>
      <c r="C65" s="422"/>
      <c r="D65" s="422"/>
      <c r="E65" s="422"/>
      <c r="F65" s="422"/>
      <c r="G65" s="423" t="s">
        <v>229</v>
      </c>
      <c r="H65" s="423"/>
      <c r="I65" s="424">
        <f>I64+I58+I54</f>
        <v>673621.5499999999</v>
      </c>
      <c r="J65" s="424"/>
    </row>
    <row r="66" spans="1:10" ht="15">
      <c r="A66" s="66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5">
      <c r="A67" s="459" t="s">
        <v>256</v>
      </c>
      <c r="B67" s="459"/>
      <c r="C67" s="459"/>
      <c r="D67" s="459"/>
      <c r="E67" s="459"/>
      <c r="F67" s="459"/>
      <c r="G67" s="459"/>
      <c r="H67" s="459"/>
      <c r="I67" s="459"/>
      <c r="J67" s="459"/>
    </row>
    <row r="68" spans="1:10" ht="15">
      <c r="A68" s="459" t="s">
        <v>257</v>
      </c>
      <c r="B68" s="459"/>
      <c r="C68" s="459"/>
      <c r="D68" s="459"/>
      <c r="E68" s="459"/>
      <c r="F68" s="459"/>
      <c r="G68" s="459"/>
      <c r="H68" s="459"/>
      <c r="I68" s="459"/>
      <c r="J68" s="459"/>
    </row>
    <row r="69" spans="1:10" ht="15">
      <c r="A69" s="459" t="s">
        <v>300</v>
      </c>
      <c r="B69" s="459"/>
      <c r="C69" s="459"/>
      <c r="D69" s="459"/>
      <c r="E69" s="459"/>
      <c r="F69" s="459"/>
      <c r="G69" s="459"/>
      <c r="H69" s="459"/>
      <c r="I69" s="459"/>
      <c r="J69" s="459"/>
    </row>
    <row r="70" spans="1:10" ht="15">
      <c r="A70" s="459" t="s">
        <v>258</v>
      </c>
      <c r="B70" s="459"/>
      <c r="C70" s="459"/>
      <c r="D70" s="459"/>
      <c r="E70" s="459"/>
      <c r="F70" s="459"/>
      <c r="G70" s="459"/>
      <c r="H70" s="459"/>
      <c r="I70" s="459"/>
      <c r="J70" s="459"/>
    </row>
    <row r="71" spans="1:10" ht="15">
      <c r="A71" s="459" t="s">
        <v>259</v>
      </c>
      <c r="B71" s="459"/>
      <c r="C71" s="459"/>
      <c r="D71" s="459"/>
      <c r="E71" s="459"/>
      <c r="F71" s="459"/>
      <c r="G71" s="459"/>
      <c r="H71" s="459"/>
      <c r="I71" s="459"/>
      <c r="J71" s="459"/>
    </row>
    <row r="72" spans="1:10" ht="15">
      <c r="A72" s="459" t="s">
        <v>301</v>
      </c>
      <c r="B72" s="459"/>
      <c r="C72" s="459"/>
      <c r="D72" s="459"/>
      <c r="E72" s="459"/>
      <c r="F72" s="459"/>
      <c r="G72" s="459"/>
      <c r="H72" s="459"/>
      <c r="I72" s="459"/>
      <c r="J72" s="459"/>
    </row>
    <row r="73" spans="1:10" ht="15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5">
      <c r="A74" s="433" t="s">
        <v>426</v>
      </c>
      <c r="B74" s="433"/>
      <c r="C74" s="433"/>
      <c r="D74" s="433"/>
      <c r="E74" s="433"/>
      <c r="F74" s="433"/>
      <c r="G74" s="433"/>
      <c r="H74" s="433"/>
      <c r="I74" s="433"/>
      <c r="J74" s="433"/>
    </row>
    <row r="75" spans="1:10" ht="15">
      <c r="A75" s="433" t="s">
        <v>270</v>
      </c>
      <c r="B75" s="433"/>
      <c r="C75" s="433"/>
      <c r="D75" s="433"/>
      <c r="E75" s="433"/>
      <c r="F75" s="433"/>
      <c r="G75" s="433"/>
      <c r="H75" s="433"/>
      <c r="I75" s="433"/>
      <c r="J75" s="433"/>
    </row>
    <row r="76" spans="1:10" ht="15">
      <c r="A76" s="66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45" customHeight="1">
      <c r="A77" s="64" t="s">
        <v>298</v>
      </c>
      <c r="B77" s="426" t="s">
        <v>232</v>
      </c>
      <c r="C77" s="426"/>
      <c r="D77" s="426"/>
      <c r="E77" s="426" t="s">
        <v>271</v>
      </c>
      <c r="F77" s="426"/>
      <c r="G77" s="64" t="s">
        <v>293</v>
      </c>
      <c r="H77" s="426" t="s">
        <v>294</v>
      </c>
      <c r="I77" s="426"/>
      <c r="J77" s="426"/>
    </row>
    <row r="78" spans="1:10" ht="15">
      <c r="A78" s="64" t="s">
        <v>218</v>
      </c>
      <c r="B78" s="426" t="s">
        <v>219</v>
      </c>
      <c r="C78" s="426"/>
      <c r="D78" s="426"/>
      <c r="E78" s="426">
        <v>3</v>
      </c>
      <c r="F78" s="426"/>
      <c r="G78" s="64">
        <v>4</v>
      </c>
      <c r="H78" s="426">
        <v>5</v>
      </c>
      <c r="I78" s="426"/>
      <c r="J78" s="426"/>
    </row>
    <row r="79" spans="1:10" ht="15">
      <c r="A79" s="64">
        <v>1</v>
      </c>
      <c r="B79" s="427" t="s">
        <v>450</v>
      </c>
      <c r="C79" s="436"/>
      <c r="D79" s="428"/>
      <c r="E79" s="426" t="s">
        <v>393</v>
      </c>
      <c r="F79" s="426"/>
      <c r="G79" s="64">
        <v>1</v>
      </c>
      <c r="H79" s="418">
        <v>9408747.99</v>
      </c>
      <c r="I79" s="418"/>
      <c r="J79" s="418"/>
    </row>
    <row r="80" spans="1:10" s="130" customFormat="1" ht="15">
      <c r="A80" s="133"/>
      <c r="B80" s="420" t="s">
        <v>228</v>
      </c>
      <c r="C80" s="420"/>
      <c r="D80" s="420"/>
      <c r="E80" s="420" t="s">
        <v>229</v>
      </c>
      <c r="F80" s="420"/>
      <c r="G80" s="133" t="s">
        <v>229</v>
      </c>
      <c r="H80" s="421">
        <f>SUM(H79:J79)</f>
        <v>9408747.99</v>
      </c>
      <c r="I80" s="421"/>
      <c r="J80" s="421"/>
    </row>
    <row r="81" spans="1:10" ht="1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15">
      <c r="A82" s="433" t="s">
        <v>427</v>
      </c>
      <c r="B82" s="433"/>
      <c r="C82" s="433"/>
      <c r="D82" s="433"/>
      <c r="E82" s="433"/>
      <c r="F82" s="433"/>
      <c r="G82" s="433"/>
      <c r="H82" s="433"/>
      <c r="I82" s="433"/>
      <c r="J82" s="433"/>
    </row>
    <row r="83" spans="1:10" ht="15">
      <c r="A83" s="66"/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30">
      <c r="A84" s="64" t="s">
        <v>298</v>
      </c>
      <c r="B84" s="426" t="s">
        <v>232</v>
      </c>
      <c r="C84" s="426"/>
      <c r="D84" s="426"/>
      <c r="E84" s="426"/>
      <c r="F84" s="426" t="s">
        <v>272</v>
      </c>
      <c r="G84" s="426"/>
      <c r="H84" s="426" t="s">
        <v>273</v>
      </c>
      <c r="I84" s="426"/>
      <c r="J84" s="426"/>
    </row>
    <row r="85" spans="1:10" ht="15">
      <c r="A85" s="64" t="s">
        <v>218</v>
      </c>
      <c r="B85" s="426" t="s">
        <v>219</v>
      </c>
      <c r="C85" s="426"/>
      <c r="D85" s="426"/>
      <c r="E85" s="426"/>
      <c r="F85" s="426">
        <v>3</v>
      </c>
      <c r="G85" s="426"/>
      <c r="H85" s="426">
        <v>4</v>
      </c>
      <c r="I85" s="426"/>
      <c r="J85" s="426"/>
    </row>
    <row r="86" spans="1:10" ht="15">
      <c r="A86" s="64">
        <v>1</v>
      </c>
      <c r="B86" s="427" t="s">
        <v>454</v>
      </c>
      <c r="C86" s="436"/>
      <c r="D86" s="436"/>
      <c r="E86" s="428"/>
      <c r="F86" s="447">
        <v>0</v>
      </c>
      <c r="G86" s="449"/>
      <c r="H86" s="437">
        <v>0</v>
      </c>
      <c r="I86" s="438"/>
      <c r="J86" s="439"/>
    </row>
    <row r="87" spans="1:10" ht="15">
      <c r="A87" s="64">
        <v>2</v>
      </c>
      <c r="B87" s="427" t="s">
        <v>465</v>
      </c>
      <c r="C87" s="436"/>
      <c r="D87" s="436"/>
      <c r="E87" s="428"/>
      <c r="F87" s="447">
        <v>0</v>
      </c>
      <c r="G87" s="449"/>
      <c r="H87" s="437">
        <v>0</v>
      </c>
      <c r="I87" s="438"/>
      <c r="J87" s="439"/>
    </row>
    <row r="88" spans="1:10" ht="15">
      <c r="A88" s="64">
        <v>2</v>
      </c>
      <c r="B88" s="427" t="s">
        <v>466</v>
      </c>
      <c r="C88" s="436"/>
      <c r="D88" s="436"/>
      <c r="E88" s="428"/>
      <c r="F88" s="447">
        <v>0</v>
      </c>
      <c r="G88" s="449"/>
      <c r="H88" s="437">
        <v>0</v>
      </c>
      <c r="I88" s="438"/>
      <c r="J88" s="439"/>
    </row>
    <row r="89" spans="1:10" s="130" customFormat="1" ht="15">
      <c r="A89" s="133"/>
      <c r="B89" s="502" t="s">
        <v>228</v>
      </c>
      <c r="C89" s="503"/>
      <c r="D89" s="503"/>
      <c r="E89" s="504"/>
      <c r="F89" s="502" t="s">
        <v>229</v>
      </c>
      <c r="G89" s="504"/>
      <c r="H89" s="505">
        <f>SUM(H86:J88)</f>
        <v>0</v>
      </c>
      <c r="I89" s="506"/>
      <c r="J89" s="507"/>
    </row>
    <row r="90" spans="1:10" ht="1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">
      <c r="A91" s="467" t="s">
        <v>430</v>
      </c>
      <c r="B91" s="467"/>
      <c r="C91" s="467"/>
      <c r="D91" s="467"/>
      <c r="E91" s="467"/>
      <c r="F91" s="467"/>
      <c r="G91" s="467"/>
      <c r="H91" s="467"/>
      <c r="I91" s="467"/>
      <c r="J91" s="467"/>
    </row>
    <row r="92" spans="1:10" ht="15">
      <c r="A92" s="433" t="s">
        <v>274</v>
      </c>
      <c r="B92" s="433"/>
      <c r="C92" s="433"/>
      <c r="D92" s="433"/>
      <c r="E92" s="433"/>
      <c r="F92" s="433"/>
      <c r="G92" s="433"/>
      <c r="H92" s="433"/>
      <c r="I92" s="433"/>
      <c r="J92" s="433"/>
    </row>
    <row r="93" spans="1:10" ht="1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35.25" customHeight="1">
      <c r="A94" s="64" t="s">
        <v>298</v>
      </c>
      <c r="B94" s="426" t="s">
        <v>232</v>
      </c>
      <c r="C94" s="426"/>
      <c r="D94" s="426"/>
      <c r="E94" s="426" t="s">
        <v>268</v>
      </c>
      <c r="F94" s="426"/>
      <c r="G94" s="426" t="s">
        <v>295</v>
      </c>
      <c r="H94" s="426"/>
      <c r="I94" s="426" t="s">
        <v>296</v>
      </c>
      <c r="J94" s="426"/>
    </row>
    <row r="95" spans="1:10" s="97" customFormat="1" ht="15">
      <c r="A95" s="65">
        <v>1</v>
      </c>
      <c r="B95" s="426">
        <v>2</v>
      </c>
      <c r="C95" s="426"/>
      <c r="D95" s="426"/>
      <c r="E95" s="426">
        <v>3</v>
      </c>
      <c r="F95" s="426"/>
      <c r="G95" s="434">
        <v>4</v>
      </c>
      <c r="H95" s="434"/>
      <c r="I95" s="434">
        <v>5</v>
      </c>
      <c r="J95" s="434"/>
    </row>
    <row r="96" spans="1:10" ht="15">
      <c r="A96" s="65">
        <v>1</v>
      </c>
      <c r="B96" s="427" t="s">
        <v>351</v>
      </c>
      <c r="C96" s="436"/>
      <c r="D96" s="428"/>
      <c r="E96" s="418"/>
      <c r="F96" s="418"/>
      <c r="G96" s="419"/>
      <c r="H96" s="419"/>
      <c r="I96" s="419">
        <v>8654772</v>
      </c>
      <c r="J96" s="419"/>
    </row>
    <row r="97" spans="1:10" ht="15">
      <c r="A97" s="65">
        <v>2</v>
      </c>
      <c r="B97" s="427" t="s">
        <v>438</v>
      </c>
      <c r="C97" s="436"/>
      <c r="D97" s="428"/>
      <c r="E97" s="418"/>
      <c r="F97" s="418"/>
      <c r="G97" s="419"/>
      <c r="H97" s="419"/>
      <c r="I97" s="419">
        <v>1090322.5</v>
      </c>
      <c r="J97" s="419"/>
    </row>
    <row r="98" spans="1:10" ht="15">
      <c r="A98" s="65">
        <v>3</v>
      </c>
      <c r="B98" s="427" t="s">
        <v>431</v>
      </c>
      <c r="C98" s="436"/>
      <c r="D98" s="428"/>
      <c r="E98" s="418"/>
      <c r="F98" s="418"/>
      <c r="G98" s="419"/>
      <c r="H98" s="419"/>
      <c r="I98" s="419">
        <v>2250000</v>
      </c>
      <c r="J98" s="419"/>
    </row>
    <row r="99" spans="1:10" s="130" customFormat="1" ht="15">
      <c r="A99" s="136"/>
      <c r="B99" s="420" t="s">
        <v>228</v>
      </c>
      <c r="C99" s="420"/>
      <c r="D99" s="420"/>
      <c r="E99" s="421"/>
      <c r="F99" s="421"/>
      <c r="G99" s="472"/>
      <c r="H99" s="472"/>
      <c r="I99" s="472">
        <f>SUM(I96:J98)</f>
        <v>11995094.5</v>
      </c>
      <c r="J99" s="472"/>
    </row>
    <row r="100" spans="1:10" ht="15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67" ht="34.5" customHeight="1">
      <c r="A101" s="496" t="s">
        <v>302</v>
      </c>
      <c r="B101" s="496"/>
      <c r="C101" s="496"/>
      <c r="D101" s="496"/>
      <c r="E101" s="496"/>
      <c r="F101" s="113"/>
      <c r="G101" s="114"/>
      <c r="H101" s="497" t="str">
        <f>'Табл 3,4'!BE25</f>
        <v>А.В.Тарасенко</v>
      </c>
      <c r="I101" s="497"/>
      <c r="J101" s="497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375"/>
      <c r="AO101" s="375"/>
      <c r="AP101" s="375"/>
      <c r="AQ101" s="375"/>
      <c r="AR101" s="375"/>
      <c r="AS101" s="375"/>
      <c r="AT101" s="375"/>
      <c r="AU101" s="375"/>
      <c r="AV101" s="375"/>
      <c r="AW101" s="375"/>
      <c r="AX101" s="375"/>
      <c r="AY101" s="375"/>
      <c r="AZ101" s="375"/>
      <c r="BA101" s="375"/>
      <c r="BB101" s="375"/>
      <c r="BC101" s="375"/>
      <c r="BD101" s="375"/>
      <c r="BE101" s="375"/>
      <c r="BF101" s="375"/>
      <c r="BG101" s="375"/>
      <c r="BH101" s="375"/>
      <c r="BI101" s="375"/>
      <c r="BJ101" s="375"/>
      <c r="BK101" s="375"/>
      <c r="BL101" s="375"/>
      <c r="BM101" s="375"/>
      <c r="BN101" s="375"/>
      <c r="BO101" s="375"/>
    </row>
    <row r="102" spans="1:67" ht="14.25">
      <c r="A102" s="113"/>
      <c r="B102" s="113"/>
      <c r="C102" s="113"/>
      <c r="D102" s="113"/>
      <c r="E102" s="113"/>
      <c r="F102" s="115"/>
      <c r="G102" s="116" t="s">
        <v>130</v>
      </c>
      <c r="H102" s="499" t="s">
        <v>131</v>
      </c>
      <c r="I102" s="499"/>
      <c r="J102" s="49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379" t="s">
        <v>130</v>
      </c>
      <c r="AO102" s="379"/>
      <c r="AP102" s="379"/>
      <c r="AQ102" s="379"/>
      <c r="AR102" s="379"/>
      <c r="AS102" s="379"/>
      <c r="AT102" s="379"/>
      <c r="AU102" s="379"/>
      <c r="AV102" s="379"/>
      <c r="AW102" s="379"/>
      <c r="AX102" s="379"/>
      <c r="AY102" s="379"/>
      <c r="AZ102" s="379"/>
      <c r="BA102" s="379"/>
      <c r="BB102" s="379"/>
      <c r="BC102" s="379"/>
      <c r="BD102" s="379"/>
      <c r="BE102" s="379" t="s">
        <v>131</v>
      </c>
      <c r="BF102" s="379"/>
      <c r="BG102" s="379"/>
      <c r="BH102" s="379"/>
      <c r="BI102" s="379"/>
      <c r="BJ102" s="379"/>
      <c r="BK102" s="379"/>
      <c r="BL102" s="379"/>
      <c r="BM102" s="379"/>
      <c r="BN102" s="379"/>
      <c r="BO102" s="379"/>
    </row>
    <row r="103" spans="1:67" ht="31.5" customHeight="1">
      <c r="A103" s="495" t="s">
        <v>303</v>
      </c>
      <c r="B103" s="495"/>
      <c r="C103" s="495"/>
      <c r="D103" s="495"/>
      <c r="E103" s="495"/>
      <c r="F103" s="117"/>
      <c r="G103" s="118"/>
      <c r="H103" s="498" t="str">
        <f>'Табл 3,4'!BE27</f>
        <v>Г.С.Портнягина</v>
      </c>
      <c r="I103" s="498"/>
      <c r="J103" s="498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0"/>
      <c r="AH103" s="70"/>
      <c r="AI103" s="70"/>
      <c r="AJ103" s="70"/>
      <c r="AK103" s="70"/>
      <c r="AL103" s="70"/>
      <c r="AM103" s="70"/>
      <c r="AN103" s="375"/>
      <c r="AO103" s="375"/>
      <c r="AP103" s="375"/>
      <c r="AQ103" s="375"/>
      <c r="AR103" s="375"/>
      <c r="AS103" s="375"/>
      <c r="AT103" s="375"/>
      <c r="AU103" s="375"/>
      <c r="AV103" s="375"/>
      <c r="AW103" s="375"/>
      <c r="AX103" s="375"/>
      <c r="AY103" s="375"/>
      <c r="AZ103" s="375"/>
      <c r="BA103" s="375"/>
      <c r="BB103" s="375"/>
      <c r="BC103" s="375"/>
      <c r="BD103" s="375"/>
      <c r="BE103" s="375"/>
      <c r="BF103" s="375"/>
      <c r="BG103" s="375"/>
      <c r="BH103" s="375"/>
      <c r="BI103" s="375"/>
      <c r="BJ103" s="375"/>
      <c r="BK103" s="375"/>
      <c r="BL103" s="375"/>
      <c r="BM103" s="375"/>
      <c r="BN103" s="375"/>
      <c r="BO103" s="375"/>
    </row>
    <row r="104" spans="1:67" ht="14.25">
      <c r="A104" s="117"/>
      <c r="B104" s="117"/>
      <c r="C104" s="117"/>
      <c r="D104" s="117"/>
      <c r="E104" s="117"/>
      <c r="F104" s="117"/>
      <c r="G104" s="119" t="s">
        <v>130</v>
      </c>
      <c r="H104" s="499" t="s">
        <v>131</v>
      </c>
      <c r="I104" s="499"/>
      <c r="J104" s="499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1"/>
      <c r="AH104" s="72"/>
      <c r="AI104" s="72"/>
      <c r="AJ104" s="72"/>
      <c r="AK104" s="72"/>
      <c r="AL104" s="72"/>
      <c r="AM104" s="72"/>
      <c r="AN104" s="379" t="s">
        <v>130</v>
      </c>
      <c r="AO104" s="379"/>
      <c r="AP104" s="379"/>
      <c r="AQ104" s="379"/>
      <c r="AR104" s="379"/>
      <c r="AS104" s="379"/>
      <c r="AT104" s="379"/>
      <c r="AU104" s="379"/>
      <c r="AV104" s="379"/>
      <c r="AW104" s="379"/>
      <c r="AX104" s="379"/>
      <c r="AY104" s="379"/>
      <c r="AZ104" s="379"/>
      <c r="BA104" s="379"/>
      <c r="BB104" s="379"/>
      <c r="BC104" s="379"/>
      <c r="BD104" s="379"/>
      <c r="BE104" s="379" t="s">
        <v>131</v>
      </c>
      <c r="BF104" s="379"/>
      <c r="BG104" s="379"/>
      <c r="BH104" s="379"/>
      <c r="BI104" s="379"/>
      <c r="BJ104" s="379"/>
      <c r="BK104" s="379"/>
      <c r="BL104" s="379"/>
      <c r="BM104" s="379"/>
      <c r="BN104" s="379"/>
      <c r="BO104" s="379"/>
    </row>
    <row r="105" spans="1:67" ht="14.25">
      <c r="A105" s="120"/>
      <c r="B105" s="120"/>
      <c r="C105" s="120"/>
      <c r="D105" s="120"/>
      <c r="E105" s="120"/>
      <c r="F105" s="120"/>
      <c r="G105" s="121"/>
      <c r="H105" s="121"/>
      <c r="I105" s="121"/>
      <c r="J105" s="121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377"/>
      <c r="Z105" s="377"/>
      <c r="AA105" s="377"/>
      <c r="AB105" s="377"/>
      <c r="AC105" s="377"/>
      <c r="AD105" s="377"/>
      <c r="AE105" s="377"/>
      <c r="AF105" s="377"/>
      <c r="AG105" s="70"/>
      <c r="AH105" s="377"/>
      <c r="AI105" s="377"/>
      <c r="AJ105" s="377"/>
      <c r="AK105" s="377"/>
      <c r="AL105" s="377"/>
      <c r="AM105" s="377"/>
      <c r="AN105" s="377"/>
      <c r="AO105" s="377"/>
      <c r="AP105" s="377"/>
      <c r="AQ105" s="377"/>
      <c r="AR105" s="377"/>
      <c r="AS105" s="377"/>
      <c r="AT105" s="377"/>
      <c r="AU105" s="377"/>
      <c r="AV105" s="377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</row>
    <row r="106" spans="1:67" ht="14.25">
      <c r="A106" s="491" t="s">
        <v>342</v>
      </c>
      <c r="B106" s="492"/>
      <c r="C106" s="492"/>
      <c r="D106" s="492"/>
      <c r="E106" s="492"/>
      <c r="F106" s="122"/>
      <c r="G106" s="123"/>
      <c r="H106" s="493" t="str">
        <f>'Табл 3,4'!BE30</f>
        <v>Г.С.Портнягина</v>
      </c>
      <c r="I106" s="493"/>
      <c r="J106" s="493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0"/>
      <c r="AI106" s="70"/>
      <c r="AJ106" s="70"/>
      <c r="AK106" s="70"/>
      <c r="AL106" s="70"/>
      <c r="AM106" s="70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</row>
    <row r="107" spans="1:67" ht="14.25">
      <c r="A107" s="124"/>
      <c r="B107" s="124"/>
      <c r="C107" s="124"/>
      <c r="D107" s="124"/>
      <c r="E107" s="124"/>
      <c r="F107" s="124"/>
      <c r="G107" s="121" t="s">
        <v>130</v>
      </c>
      <c r="H107" s="494" t="s">
        <v>131</v>
      </c>
      <c r="I107" s="494"/>
      <c r="J107" s="494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376"/>
      <c r="AD107" s="376"/>
      <c r="AE107" s="376"/>
      <c r="AF107" s="376"/>
      <c r="AG107" s="376"/>
      <c r="AH107" s="376"/>
      <c r="AI107" s="376"/>
      <c r="AJ107" s="376"/>
      <c r="AK107" s="376"/>
      <c r="AL107" s="30"/>
      <c r="AM107" s="68"/>
      <c r="AN107" s="379" t="s">
        <v>130</v>
      </c>
      <c r="AO107" s="379"/>
      <c r="AP107" s="379"/>
      <c r="AQ107" s="379"/>
      <c r="AR107" s="379"/>
      <c r="AS107" s="379"/>
      <c r="AT107" s="379"/>
      <c r="AU107" s="379"/>
      <c r="AV107" s="379"/>
      <c r="AW107" s="379"/>
      <c r="AX107" s="379"/>
      <c r="AY107" s="379"/>
      <c r="AZ107" s="379"/>
      <c r="BA107" s="379"/>
      <c r="BB107" s="379"/>
      <c r="BC107" s="379"/>
      <c r="BD107" s="379"/>
      <c r="BE107" s="379" t="s">
        <v>131</v>
      </c>
      <c r="BF107" s="379"/>
      <c r="BG107" s="379"/>
      <c r="BH107" s="379"/>
      <c r="BI107" s="379"/>
      <c r="BJ107" s="379"/>
      <c r="BK107" s="379"/>
      <c r="BL107" s="379"/>
      <c r="BM107" s="379"/>
      <c r="BN107" s="379"/>
      <c r="BO107" s="379"/>
    </row>
    <row r="108" spans="1:67" ht="1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2"/>
      <c r="AM108" s="378"/>
      <c r="AN108" s="378"/>
      <c r="AO108" s="378"/>
      <c r="AP108" s="378"/>
      <c r="AQ108" s="378"/>
      <c r="AR108" s="378"/>
      <c r="AS108" s="378"/>
      <c r="AT108" s="378"/>
      <c r="AU108" s="378"/>
      <c r="AV108" s="378"/>
      <c r="AW108" s="378"/>
      <c r="AX108" s="378"/>
      <c r="AY108" s="378"/>
      <c r="AZ108" s="378"/>
      <c r="BA108" s="378"/>
      <c r="BB108" s="378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</row>
    <row r="109" spans="1:10" ht="15">
      <c r="A109" s="66"/>
      <c r="B109" s="66"/>
      <c r="C109" s="66"/>
      <c r="D109" s="66"/>
      <c r="E109" s="66"/>
      <c r="F109" s="66"/>
      <c r="G109" s="66"/>
      <c r="H109" s="66"/>
      <c r="I109" s="66"/>
      <c r="J109" s="140">
        <f>I99+H89+H80+I65+I42+J30</f>
        <v>25972344.040000003</v>
      </c>
    </row>
    <row r="110" spans="1:10" ht="15">
      <c r="A110" s="66"/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1:10" ht="15">
      <c r="A111" s="66"/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5">
      <c r="A112" s="66"/>
      <c r="B112" s="66"/>
      <c r="C112" s="66"/>
      <c r="D112" s="66"/>
      <c r="E112" s="66"/>
      <c r="F112" s="66"/>
      <c r="G112" s="66"/>
      <c r="H112" s="66"/>
      <c r="I112" s="66"/>
      <c r="J112" s="66"/>
    </row>
  </sheetData>
  <sheetProtection/>
  <mergeCells count="184">
    <mergeCell ref="A30:B30"/>
    <mergeCell ref="A47:J47"/>
    <mergeCell ref="F84:G84"/>
    <mergeCell ref="H84:J84"/>
    <mergeCell ref="B94:D94"/>
    <mergeCell ref="E94:F94"/>
    <mergeCell ref="B79:D79"/>
    <mergeCell ref="E79:F79"/>
    <mergeCell ref="H79:J79"/>
    <mergeCell ref="B85:E85"/>
    <mergeCell ref="AN102:BD102"/>
    <mergeCell ref="BE102:BO102"/>
    <mergeCell ref="H102:J102"/>
    <mergeCell ref="AN101:BO101"/>
    <mergeCell ref="I62:J62"/>
    <mergeCell ref="A67:J67"/>
    <mergeCell ref="A68:J68"/>
    <mergeCell ref="G94:H94"/>
    <mergeCell ref="I94:J94"/>
    <mergeCell ref="H77:J77"/>
    <mergeCell ref="B60:F60"/>
    <mergeCell ref="G60:H60"/>
    <mergeCell ref="I60:J60"/>
    <mergeCell ref="I64:J64"/>
    <mergeCell ref="B65:F65"/>
    <mergeCell ref="G65:H65"/>
    <mergeCell ref="I65:J65"/>
    <mergeCell ref="E95:F95"/>
    <mergeCell ref="G95:H95"/>
    <mergeCell ref="I95:J95"/>
    <mergeCell ref="B61:F61"/>
    <mergeCell ref="G61:H61"/>
    <mergeCell ref="I61:J61"/>
    <mergeCell ref="A69:J69"/>
    <mergeCell ref="B64:F64"/>
    <mergeCell ref="G64:H64"/>
    <mergeCell ref="F85:G85"/>
    <mergeCell ref="B58:F58"/>
    <mergeCell ref="G58:H58"/>
    <mergeCell ref="I58:J58"/>
    <mergeCell ref="B59:F59"/>
    <mergeCell ref="G59:H59"/>
    <mergeCell ref="I59:J59"/>
    <mergeCell ref="B56:F56"/>
    <mergeCell ref="G56:H56"/>
    <mergeCell ref="I56:J56"/>
    <mergeCell ref="B57:F57"/>
    <mergeCell ref="G57:H57"/>
    <mergeCell ref="I57:J57"/>
    <mergeCell ref="G38:H38"/>
    <mergeCell ref="I38:J38"/>
    <mergeCell ref="B52:F52"/>
    <mergeCell ref="G52:H52"/>
    <mergeCell ref="I52:J52"/>
    <mergeCell ref="B53:F53"/>
    <mergeCell ref="G53:H53"/>
    <mergeCell ref="I53:J53"/>
    <mergeCell ref="I41:J41"/>
    <mergeCell ref="B42:C42"/>
    <mergeCell ref="A7:J7"/>
    <mergeCell ref="A9:J9"/>
    <mergeCell ref="A10:J10"/>
    <mergeCell ref="A11:J11"/>
    <mergeCell ref="A12:J12"/>
    <mergeCell ref="J22:J24"/>
    <mergeCell ref="D23:D24"/>
    <mergeCell ref="E23:G23"/>
    <mergeCell ref="A14:J14"/>
    <mergeCell ref="D16:J16"/>
    <mergeCell ref="A1:J1"/>
    <mergeCell ref="A2:J2"/>
    <mergeCell ref="A3:J3"/>
    <mergeCell ref="A4:J4"/>
    <mergeCell ref="A5:J5"/>
    <mergeCell ref="A6:J6"/>
    <mergeCell ref="F18:J18"/>
    <mergeCell ref="A20:J20"/>
    <mergeCell ref="A22:A24"/>
    <mergeCell ref="B22:B24"/>
    <mergeCell ref="C22:C24"/>
    <mergeCell ref="D22:G22"/>
    <mergeCell ref="H22:H24"/>
    <mergeCell ref="I22:I24"/>
    <mergeCell ref="B39:C39"/>
    <mergeCell ref="D39:F39"/>
    <mergeCell ref="G39:H39"/>
    <mergeCell ref="I39:J39"/>
    <mergeCell ref="B54:F54"/>
    <mergeCell ref="G54:H54"/>
    <mergeCell ref="B41:C41"/>
    <mergeCell ref="D41:F41"/>
    <mergeCell ref="G41:H41"/>
    <mergeCell ref="D42:F42"/>
    <mergeCell ref="D32:J32"/>
    <mergeCell ref="F33:J33"/>
    <mergeCell ref="A35:J35"/>
    <mergeCell ref="A36:J36"/>
    <mergeCell ref="B40:C40"/>
    <mergeCell ref="D40:F40"/>
    <mergeCell ref="G40:H40"/>
    <mergeCell ref="I40:J40"/>
    <mergeCell ref="B38:C38"/>
    <mergeCell ref="D38:F38"/>
    <mergeCell ref="G42:H42"/>
    <mergeCell ref="I42:J42"/>
    <mergeCell ref="D44:J44"/>
    <mergeCell ref="F45:J45"/>
    <mergeCell ref="A48:J48"/>
    <mergeCell ref="A49:J49"/>
    <mergeCell ref="A50:J50"/>
    <mergeCell ref="B63:F63"/>
    <mergeCell ref="G63:H63"/>
    <mergeCell ref="I63:J63"/>
    <mergeCell ref="B62:F62"/>
    <mergeCell ref="G62:H62"/>
    <mergeCell ref="I54:J54"/>
    <mergeCell ref="B55:F55"/>
    <mergeCell ref="G55:H55"/>
    <mergeCell ref="I55:J55"/>
    <mergeCell ref="A70:J70"/>
    <mergeCell ref="A74:J74"/>
    <mergeCell ref="A75:J75"/>
    <mergeCell ref="B78:D78"/>
    <mergeCell ref="E78:F78"/>
    <mergeCell ref="H78:J78"/>
    <mergeCell ref="A72:J72"/>
    <mergeCell ref="A71:J71"/>
    <mergeCell ref="B77:D77"/>
    <mergeCell ref="E77:F77"/>
    <mergeCell ref="B80:D80"/>
    <mergeCell ref="E80:F80"/>
    <mergeCell ref="H80:J80"/>
    <mergeCell ref="A82:J82"/>
    <mergeCell ref="B86:E86"/>
    <mergeCell ref="F86:G86"/>
    <mergeCell ref="H86:J86"/>
    <mergeCell ref="H85:J85"/>
    <mergeCell ref="B84:E84"/>
    <mergeCell ref="B87:E87"/>
    <mergeCell ref="F87:G87"/>
    <mergeCell ref="H87:J87"/>
    <mergeCell ref="B88:E88"/>
    <mergeCell ref="F88:G88"/>
    <mergeCell ref="H88:J88"/>
    <mergeCell ref="B89:E89"/>
    <mergeCell ref="F89:G89"/>
    <mergeCell ref="H89:J89"/>
    <mergeCell ref="A91:J91"/>
    <mergeCell ref="A92:J92"/>
    <mergeCell ref="B96:D96"/>
    <mergeCell ref="E96:F96"/>
    <mergeCell ref="G96:H96"/>
    <mergeCell ref="I96:J96"/>
    <mergeCell ref="B95:D95"/>
    <mergeCell ref="G97:H97"/>
    <mergeCell ref="I97:J97"/>
    <mergeCell ref="B98:D98"/>
    <mergeCell ref="E98:F98"/>
    <mergeCell ref="G98:H98"/>
    <mergeCell ref="I98:J98"/>
    <mergeCell ref="B97:D97"/>
    <mergeCell ref="E97:F97"/>
    <mergeCell ref="B99:D99"/>
    <mergeCell ref="E99:F99"/>
    <mergeCell ref="G99:H99"/>
    <mergeCell ref="I99:J99"/>
    <mergeCell ref="A101:E101"/>
    <mergeCell ref="H101:J101"/>
    <mergeCell ref="BE107:BO107"/>
    <mergeCell ref="A103:E103"/>
    <mergeCell ref="AN103:BO103"/>
    <mergeCell ref="H104:J104"/>
    <mergeCell ref="AN104:BD104"/>
    <mergeCell ref="BE104:BO104"/>
    <mergeCell ref="Y105:AF105"/>
    <mergeCell ref="AH105:AV105"/>
    <mergeCell ref="H103:J103"/>
    <mergeCell ref="AC108:AK108"/>
    <mergeCell ref="AM108:BB108"/>
    <mergeCell ref="A106:E106"/>
    <mergeCell ref="H106:J106"/>
    <mergeCell ref="H107:J107"/>
    <mergeCell ref="AC107:AK107"/>
    <mergeCell ref="AN107:BD107"/>
  </mergeCells>
  <printOptions/>
  <pageMargins left="0.5511811023622047" right="0.35433070866141736" top="0.7874015748031497" bottom="0.3937007874015748" header="0" footer="0"/>
  <pageSetup fitToHeight="4" fitToWidth="1" horizontalDpi="600" verticalDpi="600" orientation="landscape" paperSize="9" scale="93" r:id="rId1"/>
  <rowBreaks count="1" manualBreakCount="1">
    <brk id="62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BO41"/>
  <sheetViews>
    <sheetView view="pageBreakPreview" zoomScaleSheetLayoutView="100" zoomScalePageLayoutView="0" workbookViewId="0" topLeftCell="A1">
      <selection activeCell="A13" sqref="A13:J13"/>
    </sheetView>
  </sheetViews>
  <sheetFormatPr defaultColWidth="10.66015625" defaultRowHeight="12.75"/>
  <cols>
    <col min="1" max="1" width="4.83203125" style="67" customWidth="1"/>
    <col min="2" max="2" width="25.83203125" style="67" customWidth="1"/>
    <col min="3" max="3" width="9.16015625" style="67" customWidth="1"/>
    <col min="4" max="4" width="15.83203125" style="67" customWidth="1"/>
    <col min="5" max="5" width="16.83203125" style="67" customWidth="1"/>
    <col min="6" max="9" width="15.83203125" style="67" customWidth="1"/>
    <col min="10" max="10" width="17.16015625" style="67" customWidth="1"/>
    <col min="11" max="16384" width="10.66015625" style="67" customWidth="1"/>
  </cols>
  <sheetData>
    <row r="1" spans="1:10" ht="15">
      <c r="A1" s="450" t="s">
        <v>297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5">
      <c r="A2" s="450" t="s">
        <v>203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>
      <c r="A3" s="450" t="s">
        <v>204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">
      <c r="A4" s="450" t="s">
        <v>205</v>
      </c>
      <c r="B4" s="450"/>
      <c r="C4" s="450"/>
      <c r="D4" s="450"/>
      <c r="E4" s="450"/>
      <c r="F4" s="450"/>
      <c r="G4" s="450"/>
      <c r="H4" s="450"/>
      <c r="I4" s="450"/>
      <c r="J4" s="450"/>
    </row>
    <row r="5" spans="1:10" ht="15">
      <c r="A5" s="450" t="s">
        <v>206</v>
      </c>
      <c r="B5" s="450"/>
      <c r="C5" s="450"/>
      <c r="D5" s="450"/>
      <c r="E5" s="450"/>
      <c r="F5" s="450"/>
      <c r="G5" s="450"/>
      <c r="H5" s="450"/>
      <c r="I5" s="450"/>
      <c r="J5" s="450"/>
    </row>
    <row r="6" spans="1:10" ht="15">
      <c r="A6" s="450" t="s">
        <v>207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ht="15">
      <c r="A7" s="450" t="str">
        <f>Расчеты!A7</f>
        <v>района от 16 января 2018 г. N</v>
      </c>
      <c r="B7" s="450"/>
      <c r="C7" s="450"/>
      <c r="D7" s="450"/>
      <c r="E7" s="450"/>
      <c r="F7" s="450"/>
      <c r="G7" s="450"/>
      <c r="H7" s="450"/>
      <c r="I7" s="450"/>
      <c r="J7" s="450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433" t="s">
        <v>208</v>
      </c>
      <c r="B9" s="433"/>
      <c r="C9" s="433"/>
      <c r="D9" s="433"/>
      <c r="E9" s="433"/>
      <c r="F9" s="433"/>
      <c r="G9" s="433"/>
      <c r="H9" s="433"/>
      <c r="I9" s="433"/>
      <c r="J9" s="433"/>
    </row>
    <row r="10" spans="1:10" ht="15">
      <c r="A10" s="433" t="s">
        <v>209</v>
      </c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0" ht="15">
      <c r="A11" s="433" t="s">
        <v>210</v>
      </c>
      <c r="B11" s="433"/>
      <c r="C11" s="433"/>
      <c r="D11" s="433"/>
      <c r="E11" s="433"/>
      <c r="F11" s="433"/>
      <c r="G11" s="433"/>
      <c r="H11" s="433"/>
      <c r="I11" s="433"/>
      <c r="J11" s="433"/>
    </row>
    <row r="12" spans="1:10" ht="15">
      <c r="A12" s="433" t="s">
        <v>359</v>
      </c>
      <c r="B12" s="433"/>
      <c r="C12" s="433"/>
      <c r="D12" s="433"/>
      <c r="E12" s="433"/>
      <c r="F12" s="433"/>
      <c r="G12" s="433"/>
      <c r="H12" s="433"/>
      <c r="I12" s="433"/>
      <c r="J12" s="433"/>
    </row>
    <row r="13" spans="1:10" ht="15">
      <c r="A13" s="433" t="s">
        <v>472</v>
      </c>
      <c r="B13" s="433"/>
      <c r="C13" s="433"/>
      <c r="D13" s="433"/>
      <c r="E13" s="433"/>
      <c r="F13" s="433"/>
      <c r="G13" s="433"/>
      <c r="H13" s="433"/>
      <c r="I13" s="433"/>
      <c r="J13" s="433"/>
    </row>
    <row r="14" spans="1:10" ht="15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15">
      <c r="A15" s="467" t="s">
        <v>428</v>
      </c>
      <c r="B15" s="467"/>
      <c r="C15" s="467"/>
      <c r="D15" s="467"/>
      <c r="E15" s="467"/>
      <c r="F15" s="467"/>
      <c r="G15" s="467"/>
      <c r="H15" s="467"/>
      <c r="I15" s="467"/>
      <c r="J15" s="467"/>
    </row>
    <row r="16" spans="1:10" ht="15">
      <c r="A16" s="433" t="s">
        <v>274</v>
      </c>
      <c r="B16" s="433"/>
      <c r="C16" s="433"/>
      <c r="D16" s="433"/>
      <c r="E16" s="433"/>
      <c r="F16" s="433"/>
      <c r="G16" s="433"/>
      <c r="H16" s="433"/>
      <c r="I16" s="433"/>
      <c r="J16" s="433"/>
    </row>
    <row r="17" spans="1:10" ht="1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35.25" customHeight="1">
      <c r="A18" s="64" t="s">
        <v>298</v>
      </c>
      <c r="B18" s="447" t="s">
        <v>232</v>
      </c>
      <c r="C18" s="448"/>
      <c r="D18" s="449"/>
      <c r="E18" s="447" t="s">
        <v>268</v>
      </c>
      <c r="F18" s="449"/>
      <c r="G18" s="447" t="s">
        <v>295</v>
      </c>
      <c r="H18" s="449"/>
      <c r="I18" s="447" t="s">
        <v>411</v>
      </c>
      <c r="J18" s="449"/>
    </row>
    <row r="19" spans="1:10" s="97" customFormat="1" ht="15">
      <c r="A19" s="65">
        <v>1</v>
      </c>
      <c r="B19" s="447">
        <v>2</v>
      </c>
      <c r="C19" s="448"/>
      <c r="D19" s="449"/>
      <c r="E19" s="447">
        <v>3</v>
      </c>
      <c r="F19" s="449"/>
      <c r="G19" s="508">
        <v>4</v>
      </c>
      <c r="H19" s="509"/>
      <c r="I19" s="508">
        <v>5</v>
      </c>
      <c r="J19" s="509"/>
    </row>
    <row r="20" spans="1:10" s="97" customFormat="1" ht="15">
      <c r="A20" s="65">
        <v>1</v>
      </c>
      <c r="B20" s="427" t="s">
        <v>429</v>
      </c>
      <c r="C20" s="436"/>
      <c r="D20" s="428"/>
      <c r="E20" s="437"/>
      <c r="F20" s="439"/>
      <c r="G20" s="482"/>
      <c r="H20" s="484"/>
      <c r="I20" s="482">
        <v>1150000</v>
      </c>
      <c r="J20" s="484"/>
    </row>
    <row r="21" spans="1:10" ht="15">
      <c r="A21" s="65"/>
      <c r="B21" s="447" t="s">
        <v>228</v>
      </c>
      <c r="C21" s="448"/>
      <c r="D21" s="449"/>
      <c r="E21" s="437"/>
      <c r="F21" s="439"/>
      <c r="G21" s="482"/>
      <c r="H21" s="484"/>
      <c r="I21" s="482">
        <f>I20</f>
        <v>1150000</v>
      </c>
      <c r="J21" s="484"/>
    </row>
    <row r="22" spans="1:10" ht="15">
      <c r="A22" s="143"/>
      <c r="B22" s="142"/>
      <c r="C22" s="142"/>
      <c r="D22" s="142"/>
      <c r="E22" s="144"/>
      <c r="F22" s="144"/>
      <c r="G22" s="145"/>
      <c r="H22" s="145"/>
      <c r="I22" s="145"/>
      <c r="J22" s="145"/>
    </row>
    <row r="23" spans="1:10" ht="15">
      <c r="A23" s="433" t="s">
        <v>427</v>
      </c>
      <c r="B23" s="433"/>
      <c r="C23" s="433"/>
      <c r="D23" s="433"/>
      <c r="E23" s="433"/>
      <c r="F23" s="433"/>
      <c r="G23" s="433"/>
      <c r="H23" s="433"/>
      <c r="I23" s="433"/>
      <c r="J23" s="433"/>
    </row>
    <row r="24" spans="1:10" ht="15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30">
      <c r="A25" s="64" t="s">
        <v>298</v>
      </c>
      <c r="B25" s="447" t="s">
        <v>232</v>
      </c>
      <c r="C25" s="448"/>
      <c r="D25" s="448"/>
      <c r="E25" s="449"/>
      <c r="F25" s="447" t="s">
        <v>272</v>
      </c>
      <c r="G25" s="449"/>
      <c r="H25" s="447" t="s">
        <v>273</v>
      </c>
      <c r="I25" s="448"/>
      <c r="J25" s="449"/>
    </row>
    <row r="26" spans="1:10" ht="15">
      <c r="A26" s="64" t="s">
        <v>218</v>
      </c>
      <c r="B26" s="447" t="s">
        <v>219</v>
      </c>
      <c r="C26" s="448"/>
      <c r="D26" s="448"/>
      <c r="E26" s="449"/>
      <c r="F26" s="447">
        <v>3</v>
      </c>
      <c r="G26" s="449"/>
      <c r="H26" s="447">
        <v>4</v>
      </c>
      <c r="I26" s="448"/>
      <c r="J26" s="449"/>
    </row>
    <row r="27" spans="1:10" ht="15" customHeight="1">
      <c r="A27" s="64">
        <v>1</v>
      </c>
      <c r="B27" s="427" t="s">
        <v>436</v>
      </c>
      <c r="C27" s="436"/>
      <c r="D27" s="436"/>
      <c r="E27" s="428"/>
      <c r="F27" s="447">
        <v>1</v>
      </c>
      <c r="G27" s="449"/>
      <c r="H27" s="437">
        <v>0</v>
      </c>
      <c r="I27" s="438"/>
      <c r="J27" s="439"/>
    </row>
    <row r="28" spans="1:10" ht="15">
      <c r="A28" s="64">
        <v>2</v>
      </c>
      <c r="B28" s="427" t="s">
        <v>444</v>
      </c>
      <c r="C28" s="436"/>
      <c r="D28" s="436"/>
      <c r="E28" s="428"/>
      <c r="F28" s="447">
        <v>2</v>
      </c>
      <c r="G28" s="449"/>
      <c r="H28" s="437">
        <v>50000</v>
      </c>
      <c r="I28" s="438"/>
      <c r="J28" s="439"/>
    </row>
    <row r="29" spans="1:10" s="130" customFormat="1" ht="15">
      <c r="A29" s="133"/>
      <c r="B29" s="502" t="s">
        <v>228</v>
      </c>
      <c r="C29" s="503"/>
      <c r="D29" s="503"/>
      <c r="E29" s="504"/>
      <c r="F29" s="502" t="s">
        <v>229</v>
      </c>
      <c r="G29" s="504"/>
      <c r="H29" s="505">
        <f>SUM(H27:J28)</f>
        <v>50000</v>
      </c>
      <c r="I29" s="506"/>
      <c r="J29" s="507"/>
    </row>
    <row r="30" spans="1:67" ht="34.5" customHeight="1">
      <c r="A30" s="510" t="s">
        <v>302</v>
      </c>
      <c r="B30" s="510"/>
      <c r="C30" s="510"/>
      <c r="D30" s="510"/>
      <c r="E30" s="510"/>
      <c r="F30" s="74"/>
      <c r="G30" s="76"/>
      <c r="H30" s="511" t="str">
        <f>'Табл 3,4'!BE25</f>
        <v>А.В.Тарасенко</v>
      </c>
      <c r="I30" s="511"/>
      <c r="J30" s="511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</row>
    <row r="31" spans="1:67" ht="14.25" customHeight="1">
      <c r="A31" s="74"/>
      <c r="B31" s="74"/>
      <c r="C31" s="74"/>
      <c r="D31" s="74"/>
      <c r="E31" s="74"/>
      <c r="F31" s="69"/>
      <c r="G31" s="77" t="s">
        <v>130</v>
      </c>
      <c r="H31" s="471" t="s">
        <v>131</v>
      </c>
      <c r="I31" s="471"/>
      <c r="J31" s="471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379" t="s">
        <v>130</v>
      </c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 t="s">
        <v>131</v>
      </c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</row>
    <row r="32" spans="1:67" ht="25.5" customHeight="1">
      <c r="A32" s="468" t="s">
        <v>303</v>
      </c>
      <c r="B32" s="468"/>
      <c r="C32" s="468"/>
      <c r="D32" s="468"/>
      <c r="E32" s="468"/>
      <c r="F32" s="75"/>
      <c r="G32" s="78"/>
      <c r="H32" s="479" t="str">
        <f>'Табл 3,4'!BE27</f>
        <v>Г.С.Портнягина</v>
      </c>
      <c r="I32" s="479"/>
      <c r="J32" s="479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0"/>
      <c r="AH32" s="70"/>
      <c r="AI32" s="70"/>
      <c r="AJ32" s="70"/>
      <c r="AK32" s="70"/>
      <c r="AL32" s="70"/>
      <c r="AM32" s="70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  <c r="BM32" s="375"/>
      <c r="BN32" s="375"/>
      <c r="BO32" s="375"/>
    </row>
    <row r="33" spans="1:67" ht="14.25" customHeight="1">
      <c r="A33" s="75"/>
      <c r="B33" s="75"/>
      <c r="C33" s="75"/>
      <c r="D33" s="75"/>
      <c r="E33" s="75"/>
      <c r="F33" s="75"/>
      <c r="G33" s="79" t="s">
        <v>130</v>
      </c>
      <c r="H33" s="471" t="s">
        <v>131</v>
      </c>
      <c r="I33" s="471"/>
      <c r="J33" s="471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1"/>
      <c r="AH33" s="72"/>
      <c r="AI33" s="72"/>
      <c r="AJ33" s="72"/>
      <c r="AK33" s="72"/>
      <c r="AL33" s="72"/>
      <c r="AM33" s="72"/>
      <c r="AN33" s="379" t="s">
        <v>130</v>
      </c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 t="s">
        <v>131</v>
      </c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</row>
    <row r="34" spans="1:67" ht="14.25">
      <c r="A34" s="70"/>
      <c r="B34" s="70"/>
      <c r="C34" s="70"/>
      <c r="D34" s="70"/>
      <c r="E34" s="70"/>
      <c r="F34" s="70"/>
      <c r="G34" s="80"/>
      <c r="H34" s="80"/>
      <c r="I34" s="80"/>
      <c r="J34" s="8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377"/>
      <c r="Z34" s="377"/>
      <c r="AA34" s="377"/>
      <c r="AB34" s="377"/>
      <c r="AC34" s="377"/>
      <c r="AD34" s="377"/>
      <c r="AE34" s="377"/>
      <c r="AF34" s="377"/>
      <c r="AG34" s="70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</row>
    <row r="35" spans="1:67" ht="14.25">
      <c r="A35" s="477" t="s">
        <v>342</v>
      </c>
      <c r="B35" s="477"/>
      <c r="C35" s="477"/>
      <c r="D35" s="477"/>
      <c r="E35" s="477"/>
      <c r="F35" s="72"/>
      <c r="G35" s="81"/>
      <c r="H35" s="478" t="str">
        <f>'Табл 3,4'!BE30</f>
        <v>Г.С.Портнягина</v>
      </c>
      <c r="I35" s="478"/>
      <c r="J35" s="478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0"/>
      <c r="AI35" s="70"/>
      <c r="AJ35" s="70"/>
      <c r="AK35" s="70"/>
      <c r="AL35" s="70"/>
      <c r="AM35" s="70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</row>
    <row r="36" spans="1:67" ht="14.25">
      <c r="A36" s="62"/>
      <c r="B36" s="62"/>
      <c r="C36" s="62"/>
      <c r="D36" s="62"/>
      <c r="E36" s="62"/>
      <c r="F36" s="62"/>
      <c r="G36" s="80" t="s">
        <v>130</v>
      </c>
      <c r="H36" s="379" t="s">
        <v>131</v>
      </c>
      <c r="I36" s="379"/>
      <c r="J36" s="379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376"/>
      <c r="AD36" s="376"/>
      <c r="AE36" s="376"/>
      <c r="AF36" s="376"/>
      <c r="AG36" s="376"/>
      <c r="AH36" s="376"/>
      <c r="AI36" s="376"/>
      <c r="AJ36" s="376"/>
      <c r="AK36" s="376"/>
      <c r="AL36" s="30"/>
      <c r="AM36" s="68"/>
      <c r="AN36" s="379" t="s">
        <v>130</v>
      </c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 t="s">
        <v>131</v>
      </c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</row>
    <row r="37" spans="1:67" ht="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378"/>
      <c r="AD37" s="378"/>
      <c r="AE37" s="378"/>
      <c r="AF37" s="378"/>
      <c r="AG37" s="378"/>
      <c r="AH37" s="378"/>
      <c r="AI37" s="378"/>
      <c r="AJ37" s="378"/>
      <c r="AK37" s="378"/>
      <c r="AL37" s="32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</row>
    <row r="38" spans="1:10" ht="15">
      <c r="A38" s="66"/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15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5">
      <c r="A40" s="66"/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15">
      <c r="A41" s="66"/>
      <c r="B41" s="66"/>
      <c r="C41" s="66"/>
      <c r="D41" s="66"/>
      <c r="E41" s="66"/>
      <c r="F41" s="66"/>
      <c r="G41" s="66"/>
      <c r="H41" s="66"/>
      <c r="I41" s="66"/>
      <c r="J41" s="66"/>
    </row>
  </sheetData>
  <sheetProtection/>
  <mergeCells count="68">
    <mergeCell ref="B21:D21"/>
    <mergeCell ref="E21:F21"/>
    <mergeCell ref="G21:H21"/>
    <mergeCell ref="I21:J21"/>
    <mergeCell ref="A23:J23"/>
    <mergeCell ref="H25:J25"/>
    <mergeCell ref="B25:E25"/>
    <mergeCell ref="F25:G25"/>
    <mergeCell ref="B19:D19"/>
    <mergeCell ref="E19:F19"/>
    <mergeCell ref="G19:H19"/>
    <mergeCell ref="I19:J19"/>
    <mergeCell ref="B20:D20"/>
    <mergeCell ref="E20:F20"/>
    <mergeCell ref="G20:H20"/>
    <mergeCell ref="I20:J20"/>
    <mergeCell ref="A15:J15"/>
    <mergeCell ref="A16:J16"/>
    <mergeCell ref="B18:D18"/>
    <mergeCell ref="E18:F18"/>
    <mergeCell ref="G18:H18"/>
    <mergeCell ref="I18:J18"/>
    <mergeCell ref="A7:J7"/>
    <mergeCell ref="A9:J9"/>
    <mergeCell ref="A10:J10"/>
    <mergeCell ref="A11:J11"/>
    <mergeCell ref="A12:J12"/>
    <mergeCell ref="A13:J13"/>
    <mergeCell ref="A1:J1"/>
    <mergeCell ref="A2:J2"/>
    <mergeCell ref="A3:J3"/>
    <mergeCell ref="A4:J4"/>
    <mergeCell ref="A5:J5"/>
    <mergeCell ref="A6:J6"/>
    <mergeCell ref="F26:G26"/>
    <mergeCell ref="H26:J26"/>
    <mergeCell ref="B27:E27"/>
    <mergeCell ref="F27:G27"/>
    <mergeCell ref="B28:E28"/>
    <mergeCell ref="F28:G28"/>
    <mergeCell ref="H27:J27"/>
    <mergeCell ref="B26:E26"/>
    <mergeCell ref="H28:J28"/>
    <mergeCell ref="B29:E29"/>
    <mergeCell ref="F29:G29"/>
    <mergeCell ref="H29:J29"/>
    <mergeCell ref="A30:E30"/>
    <mergeCell ref="H30:J30"/>
    <mergeCell ref="AN30:BO30"/>
    <mergeCell ref="H31:J31"/>
    <mergeCell ref="AN31:BD31"/>
    <mergeCell ref="BE31:BO31"/>
    <mergeCell ref="A32:E32"/>
    <mergeCell ref="H32:J32"/>
    <mergeCell ref="AN32:BO32"/>
    <mergeCell ref="H33:J33"/>
    <mergeCell ref="AN33:BD33"/>
    <mergeCell ref="BE33:BO33"/>
    <mergeCell ref="Y34:AF34"/>
    <mergeCell ref="AH34:AV34"/>
    <mergeCell ref="A35:E35"/>
    <mergeCell ref="H35:J35"/>
    <mergeCell ref="H36:J36"/>
    <mergeCell ref="AC36:AK36"/>
    <mergeCell ref="AN36:BD36"/>
    <mergeCell ref="BE36:BO36"/>
    <mergeCell ref="AC37:AK37"/>
    <mergeCell ref="AM37:BB37"/>
  </mergeCells>
  <printOptions/>
  <pageMargins left="0.5511811023622047" right="0.35433070866141736" top="0.7874015748031497" bottom="0.3937007874015748" header="0" footer="0"/>
  <pageSetup fitToHeight="10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E24"/>
  <sheetViews>
    <sheetView showGridLines="0" view="pageBreakPreview" zoomScaleSheetLayoutView="100" zoomScalePageLayoutView="0" workbookViewId="0" topLeftCell="A1">
      <selection activeCell="AT19" sqref="AT19:BE19"/>
    </sheetView>
  </sheetViews>
  <sheetFormatPr defaultColWidth="1.83203125" defaultRowHeight="12.75"/>
  <cols>
    <col min="1" max="16384" width="1.83203125" style="23" customWidth="1"/>
  </cols>
  <sheetData>
    <row r="1" spans="44:57" ht="12.75">
      <c r="AR1" s="230" t="s">
        <v>145</v>
      </c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</row>
    <row r="2" spans="1:57" s="3" customFormat="1" ht="30" customHeight="1">
      <c r="A2" s="204" t="s">
        <v>140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</row>
    <row r="3" spans="1:54" s="10" customFormat="1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08" t="s">
        <v>18</v>
      </c>
      <c r="P3" s="208"/>
      <c r="Q3" s="208"/>
      <c r="R3" s="208"/>
      <c r="S3" s="199" t="s">
        <v>317</v>
      </c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208">
        <v>20</v>
      </c>
      <c r="AJ3" s="208"/>
      <c r="AK3" s="199" t="s">
        <v>304</v>
      </c>
      <c r="AL3" s="199"/>
      <c r="AM3" s="199"/>
      <c r="AN3" s="209" t="s">
        <v>4</v>
      </c>
      <c r="AO3" s="209"/>
      <c r="AP3" s="209"/>
      <c r="AV3" s="24"/>
      <c r="AW3" s="24"/>
      <c r="AX3" s="24"/>
      <c r="AY3" s="24"/>
      <c r="AZ3" s="24"/>
      <c r="BA3" s="24"/>
      <c r="BB3" s="24"/>
    </row>
    <row r="4" spans="1:54" s="2" customFormat="1" ht="1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R4" s="26"/>
      <c r="S4" s="210" t="s">
        <v>19</v>
      </c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6"/>
      <c r="AJ4" s="26"/>
      <c r="AK4" s="26"/>
      <c r="AL4" s="26"/>
      <c r="AM4" s="26"/>
      <c r="AN4" s="26"/>
      <c r="AP4" s="25"/>
      <c r="AS4" s="25"/>
      <c r="AT4" s="25"/>
      <c r="AU4" s="25"/>
      <c r="AV4" s="25"/>
      <c r="AW4" s="25"/>
      <c r="AX4" s="25"/>
      <c r="AY4" s="25"/>
      <c r="AZ4" s="25"/>
      <c r="BA4" s="25"/>
      <c r="BB4" s="25"/>
    </row>
    <row r="5" spans="1:54" s="7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7" s="27" customFormat="1" ht="30" customHeight="1">
      <c r="A6" s="211" t="s">
        <v>35</v>
      </c>
      <c r="B6" s="206"/>
      <c r="C6" s="206"/>
      <c r="D6" s="207"/>
      <c r="E6" s="212" t="s">
        <v>20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4"/>
      <c r="AT6" s="212" t="s">
        <v>21</v>
      </c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4"/>
    </row>
    <row r="7" spans="1:57" s="7" customFormat="1" ht="15">
      <c r="A7" s="205">
        <v>1</v>
      </c>
      <c r="B7" s="206"/>
      <c r="C7" s="206"/>
      <c r="D7" s="207"/>
      <c r="E7" s="205">
        <v>2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7"/>
      <c r="AT7" s="205">
        <v>3</v>
      </c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7"/>
    </row>
    <row r="8" spans="1:57" s="7" customFormat="1" ht="15">
      <c r="A8" s="215" t="s">
        <v>325</v>
      </c>
      <c r="B8" s="216"/>
      <c r="C8" s="216"/>
      <c r="D8" s="217"/>
      <c r="E8" s="218" t="s">
        <v>22</v>
      </c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20"/>
      <c r="AT8" s="221">
        <v>90084685.14</v>
      </c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3"/>
    </row>
    <row r="9" spans="1:57" s="7" customFormat="1" ht="30" customHeight="1">
      <c r="A9" s="215" t="s">
        <v>320</v>
      </c>
      <c r="B9" s="216"/>
      <c r="C9" s="216"/>
      <c r="D9" s="217"/>
      <c r="E9" s="224" t="s">
        <v>23</v>
      </c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6"/>
      <c r="AT9" s="221">
        <v>58490940.75</v>
      </c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3"/>
    </row>
    <row r="10" spans="1:57" s="7" customFormat="1" ht="15">
      <c r="A10" s="215" t="s">
        <v>321</v>
      </c>
      <c r="B10" s="216"/>
      <c r="C10" s="216"/>
      <c r="D10" s="217"/>
      <c r="E10" s="227" t="s">
        <v>24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9"/>
      <c r="AT10" s="221">
        <v>22504597.03</v>
      </c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3"/>
    </row>
    <row r="11" spans="1:57" s="7" customFormat="1" ht="15">
      <c r="A11" s="215" t="s">
        <v>322</v>
      </c>
      <c r="B11" s="216"/>
      <c r="C11" s="216"/>
      <c r="D11" s="217"/>
      <c r="E11" s="224" t="s">
        <v>25</v>
      </c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6"/>
      <c r="AT11" s="221">
        <v>0</v>
      </c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3"/>
    </row>
    <row r="12" spans="1:57" s="7" customFormat="1" ht="15">
      <c r="A12" s="215" t="s">
        <v>323</v>
      </c>
      <c r="B12" s="216"/>
      <c r="C12" s="216"/>
      <c r="D12" s="217"/>
      <c r="E12" s="227" t="s">
        <v>24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9"/>
      <c r="AT12" s="221">
        <v>0</v>
      </c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3"/>
    </row>
    <row r="13" spans="1:57" s="7" customFormat="1" ht="15">
      <c r="A13" s="215" t="s">
        <v>326</v>
      </c>
      <c r="B13" s="216"/>
      <c r="C13" s="216"/>
      <c r="D13" s="217"/>
      <c r="E13" s="218" t="s">
        <v>26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20"/>
      <c r="AT13" s="221">
        <f>AT14</f>
        <v>0</v>
      </c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3"/>
    </row>
    <row r="14" spans="1:57" s="7" customFormat="1" ht="30" customHeight="1">
      <c r="A14" s="215" t="s">
        <v>250</v>
      </c>
      <c r="B14" s="216"/>
      <c r="C14" s="216"/>
      <c r="D14" s="217"/>
      <c r="E14" s="224" t="s">
        <v>27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6"/>
      <c r="AT14" s="221">
        <f>AT15+AT16+AT17</f>
        <v>0</v>
      </c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3"/>
    </row>
    <row r="15" spans="1:57" s="7" customFormat="1" ht="30" customHeight="1">
      <c r="A15" s="215" t="s">
        <v>324</v>
      </c>
      <c r="B15" s="216"/>
      <c r="C15" s="216"/>
      <c r="D15" s="217"/>
      <c r="E15" s="224" t="s">
        <v>141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6"/>
      <c r="AT15" s="221">
        <v>0</v>
      </c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3"/>
    </row>
    <row r="16" spans="1:57" s="7" customFormat="1" ht="30" customHeight="1">
      <c r="A16" s="215" t="s">
        <v>327</v>
      </c>
      <c r="B16" s="216"/>
      <c r="C16" s="216"/>
      <c r="D16" s="217"/>
      <c r="E16" s="224" t="s">
        <v>142</v>
      </c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6"/>
      <c r="AT16" s="221">
        <v>0</v>
      </c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3"/>
    </row>
    <row r="17" spans="1:57" s="7" customFormat="1" ht="15">
      <c r="A17" s="215" t="s">
        <v>328</v>
      </c>
      <c r="B17" s="216"/>
      <c r="C17" s="216"/>
      <c r="D17" s="217"/>
      <c r="E17" s="224" t="s">
        <v>28</v>
      </c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6"/>
      <c r="AT17" s="221">
        <v>0</v>
      </c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3"/>
    </row>
    <row r="18" spans="1:57" s="7" customFormat="1" ht="15">
      <c r="A18" s="215" t="s">
        <v>332</v>
      </c>
      <c r="B18" s="216"/>
      <c r="C18" s="216"/>
      <c r="D18" s="217"/>
      <c r="E18" s="218" t="s">
        <v>29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20"/>
      <c r="AT18" s="221">
        <f>AT19+AT20</f>
        <v>86239994.39</v>
      </c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3"/>
    </row>
    <row r="19" spans="1:57" s="7" customFormat="1" ht="30" customHeight="1">
      <c r="A19" s="215" t="s">
        <v>329</v>
      </c>
      <c r="B19" s="216"/>
      <c r="C19" s="216"/>
      <c r="D19" s="217"/>
      <c r="E19" s="224" t="s">
        <v>30</v>
      </c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6"/>
      <c r="AT19" s="221">
        <v>84695354</v>
      </c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3"/>
    </row>
    <row r="20" spans="1:57" s="7" customFormat="1" ht="15">
      <c r="A20" s="215" t="s">
        <v>330</v>
      </c>
      <c r="B20" s="216"/>
      <c r="C20" s="216"/>
      <c r="D20" s="217"/>
      <c r="E20" s="224" t="s">
        <v>31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6"/>
      <c r="AT20" s="221">
        <v>1544640.39</v>
      </c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3"/>
    </row>
    <row r="21" spans="1:57" s="7" customFormat="1" ht="15">
      <c r="A21" s="215" t="s">
        <v>333</v>
      </c>
      <c r="B21" s="216"/>
      <c r="C21" s="216"/>
      <c r="D21" s="217"/>
      <c r="E21" s="218" t="s">
        <v>32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20"/>
      <c r="AT21" s="221">
        <f>AT23</f>
        <v>1570573.59</v>
      </c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3"/>
    </row>
    <row r="22" spans="1:57" s="7" customFormat="1" ht="30" customHeight="1">
      <c r="A22" s="215" t="s">
        <v>331</v>
      </c>
      <c r="B22" s="216"/>
      <c r="C22" s="216"/>
      <c r="D22" s="217"/>
      <c r="E22" s="224" t="s">
        <v>33</v>
      </c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6"/>
      <c r="AT22" s="221">
        <v>0</v>
      </c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3"/>
    </row>
    <row r="23" spans="1:57" s="7" customFormat="1" ht="15">
      <c r="A23" s="215" t="s">
        <v>335</v>
      </c>
      <c r="B23" s="216"/>
      <c r="C23" s="216"/>
      <c r="D23" s="217"/>
      <c r="E23" s="218" t="s">
        <v>334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20"/>
      <c r="AT23" s="221">
        <v>1570573.59</v>
      </c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3"/>
    </row>
    <row r="24" spans="1:57" s="7" customFormat="1" ht="30" customHeight="1">
      <c r="A24" s="215" t="s">
        <v>155</v>
      </c>
      <c r="B24" s="216"/>
      <c r="C24" s="216"/>
      <c r="D24" s="217"/>
      <c r="E24" s="224" t="s">
        <v>34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6"/>
      <c r="AT24" s="221">
        <v>0</v>
      </c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3"/>
    </row>
    <row r="25" ht="7.5" customHeight="1"/>
  </sheetData>
  <sheetProtection/>
  <mergeCells count="65">
    <mergeCell ref="A24:D24"/>
    <mergeCell ref="E24:AS24"/>
    <mergeCell ref="AT24:BE24"/>
    <mergeCell ref="AR1:BE1"/>
    <mergeCell ref="A23:D23"/>
    <mergeCell ref="E23:AS23"/>
    <mergeCell ref="AT23:BE23"/>
    <mergeCell ref="A21:D21"/>
    <mergeCell ref="E21:AS21"/>
    <mergeCell ref="AT21:BE21"/>
    <mergeCell ref="A19:D19"/>
    <mergeCell ref="E19:AS19"/>
    <mergeCell ref="AT19:BE19"/>
    <mergeCell ref="A22:D22"/>
    <mergeCell ref="E22:AS22"/>
    <mergeCell ref="AT22:BE22"/>
    <mergeCell ref="A20:D20"/>
    <mergeCell ref="E20:AS20"/>
    <mergeCell ref="AT20:BE20"/>
    <mergeCell ref="A17:D17"/>
    <mergeCell ref="E17:AS17"/>
    <mergeCell ref="AT17:BE17"/>
    <mergeCell ref="A18:D18"/>
    <mergeCell ref="E18:AS18"/>
    <mergeCell ref="AT18:BE18"/>
    <mergeCell ref="A15:D15"/>
    <mergeCell ref="E15:AS15"/>
    <mergeCell ref="AT15:BE15"/>
    <mergeCell ref="A16:D16"/>
    <mergeCell ref="E16:AS16"/>
    <mergeCell ref="AT16:BE16"/>
    <mergeCell ref="A13:D13"/>
    <mergeCell ref="E13:AS13"/>
    <mergeCell ref="AT13:BE13"/>
    <mergeCell ref="A14:D14"/>
    <mergeCell ref="E14:AS14"/>
    <mergeCell ref="AT14:BE14"/>
    <mergeCell ref="A11:D11"/>
    <mergeCell ref="E11:AS11"/>
    <mergeCell ref="AT11:BE11"/>
    <mergeCell ref="A12:D12"/>
    <mergeCell ref="E12:AS12"/>
    <mergeCell ref="AT12:BE12"/>
    <mergeCell ref="A9:D9"/>
    <mergeCell ref="E9:AS9"/>
    <mergeCell ref="AT9:BE9"/>
    <mergeCell ref="A10:D10"/>
    <mergeCell ref="E10:AS10"/>
    <mergeCell ref="AT10:BE10"/>
    <mergeCell ref="O3:R3"/>
    <mergeCell ref="S3:AH3"/>
    <mergeCell ref="AT6:BE6"/>
    <mergeCell ref="A8:D8"/>
    <mergeCell ref="E8:AS8"/>
    <mergeCell ref="AT8:BE8"/>
    <mergeCell ref="A2:BE2"/>
    <mergeCell ref="A7:D7"/>
    <mergeCell ref="E7:AS7"/>
    <mergeCell ref="AT7:BE7"/>
    <mergeCell ref="AI3:AJ3"/>
    <mergeCell ref="AK3:AM3"/>
    <mergeCell ref="AN3:AP3"/>
    <mergeCell ref="S4:AH4"/>
    <mergeCell ref="A6:D6"/>
    <mergeCell ref="E6:AS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B56"/>
  <sheetViews>
    <sheetView showGridLines="0" view="pageBreakPreview" zoomScale="110" zoomScaleSheetLayoutView="110" zoomScalePageLayoutView="0" workbookViewId="0" topLeftCell="A1">
      <selection activeCell="AG4" sqref="AG4"/>
    </sheetView>
  </sheetViews>
  <sheetFormatPr defaultColWidth="1.83203125" defaultRowHeight="12.75"/>
  <cols>
    <col min="1" max="16" width="1.5" style="39" customWidth="1"/>
    <col min="17" max="20" width="1.5" style="43" customWidth="1"/>
    <col min="21" max="21" width="1.83203125" style="43" customWidth="1"/>
    <col min="22" max="22" width="1.171875" style="43" customWidth="1"/>
    <col min="23" max="23" width="1.83203125" style="43" customWidth="1"/>
    <col min="24" max="24" width="0.4921875" style="43" customWidth="1"/>
    <col min="25" max="25" width="1.5" style="43" hidden="1" customWidth="1"/>
    <col min="26" max="26" width="1.3359375" style="43" customWidth="1"/>
    <col min="27" max="28" width="0.65625" style="43" customWidth="1"/>
    <col min="29" max="34" width="2.66015625" style="39" customWidth="1"/>
    <col min="35" max="35" width="15.16015625" style="39" customWidth="1"/>
    <col min="36" max="36" width="14.33203125" style="39" customWidth="1"/>
    <col min="37" max="43" width="0" style="39" hidden="1" customWidth="1"/>
    <col min="44" max="44" width="5.83203125" style="39" hidden="1" customWidth="1"/>
    <col min="45" max="45" width="1.83203125" style="39" customWidth="1"/>
    <col min="46" max="46" width="0.82421875" style="39" customWidth="1"/>
    <col min="47" max="47" width="1.83203125" style="39" hidden="1" customWidth="1"/>
    <col min="48" max="48" width="3" style="39" customWidth="1"/>
    <col min="49" max="50" width="1.83203125" style="39" customWidth="1"/>
    <col min="51" max="51" width="2.33203125" style="39" customWidth="1"/>
    <col min="52" max="52" width="1.66796875" style="39" customWidth="1"/>
    <col min="53" max="53" width="0.65625" style="39" hidden="1" customWidth="1"/>
    <col min="54" max="54" width="1.83203125" style="39" customWidth="1"/>
    <col min="55" max="55" width="15.33203125" style="39" customWidth="1"/>
    <col min="56" max="56" width="15" style="39" customWidth="1"/>
    <col min="57" max="57" width="13.83203125" style="39" customWidth="1"/>
    <col min="58" max="66" width="1.66796875" style="39" customWidth="1"/>
    <col min="67" max="72" width="2" style="39" customWidth="1"/>
    <col min="73" max="73" width="0.4921875" style="39" customWidth="1"/>
    <col min="74" max="76" width="0.82421875" style="39" customWidth="1"/>
    <col min="77" max="78" width="0.4921875" style="39" customWidth="1"/>
    <col min="79" max="79" width="21.83203125" style="39" customWidth="1"/>
    <col min="80" max="80" width="14.5" style="39" customWidth="1"/>
    <col min="81" max="16384" width="1.83203125" style="39" customWidth="1"/>
  </cols>
  <sheetData>
    <row r="1" spans="63:78" ht="12.75">
      <c r="BK1" s="231" t="s">
        <v>146</v>
      </c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</row>
    <row r="2" spans="1:77" s="40" customFormat="1" ht="30" customHeight="1">
      <c r="A2" s="232" t="s">
        <v>143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</row>
    <row r="3" spans="17:52" s="40" customFormat="1" ht="15"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E3" s="208" t="s">
        <v>36</v>
      </c>
      <c r="AF3" s="208"/>
      <c r="AG3" s="199" t="s">
        <v>481</v>
      </c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234" t="s">
        <v>37</v>
      </c>
      <c r="AV3" s="234"/>
      <c r="AW3" s="199" t="s">
        <v>304</v>
      </c>
      <c r="AX3" s="199"/>
      <c r="AY3" s="199"/>
      <c r="AZ3" s="10" t="s">
        <v>4</v>
      </c>
    </row>
    <row r="4" spans="17:28" s="40" customFormat="1" ht="12.75" customHeight="1"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78" s="47" customFormat="1" ht="15" customHeight="1">
      <c r="A5" s="235" t="s">
        <v>135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  <c r="Q5" s="244" t="s">
        <v>38</v>
      </c>
      <c r="R5" s="245"/>
      <c r="S5" s="245"/>
      <c r="T5" s="246"/>
      <c r="U5" s="244" t="s">
        <v>39</v>
      </c>
      <c r="V5" s="245"/>
      <c r="W5" s="245"/>
      <c r="X5" s="245"/>
      <c r="Y5" s="245"/>
      <c r="Z5" s="245"/>
      <c r="AA5" s="245"/>
      <c r="AB5" s="246"/>
      <c r="AC5" s="253" t="s">
        <v>40</v>
      </c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5"/>
    </row>
    <row r="6" spans="1:78" s="47" customFormat="1" ht="15" customHeight="1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40"/>
      <c r="Q6" s="247"/>
      <c r="R6" s="248"/>
      <c r="S6" s="248"/>
      <c r="T6" s="249"/>
      <c r="U6" s="247"/>
      <c r="V6" s="248"/>
      <c r="W6" s="248"/>
      <c r="X6" s="248"/>
      <c r="Y6" s="248"/>
      <c r="Z6" s="248"/>
      <c r="AA6" s="248"/>
      <c r="AB6" s="249"/>
      <c r="AC6" s="235" t="s">
        <v>41</v>
      </c>
      <c r="AD6" s="236"/>
      <c r="AE6" s="236"/>
      <c r="AF6" s="236"/>
      <c r="AG6" s="236"/>
      <c r="AH6" s="236"/>
      <c r="AI6" s="253" t="s">
        <v>42</v>
      </c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5"/>
    </row>
    <row r="7" spans="1:79" s="47" customFormat="1" ht="123.75" customHeight="1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40"/>
      <c r="Q7" s="247"/>
      <c r="R7" s="248"/>
      <c r="S7" s="248"/>
      <c r="T7" s="249"/>
      <c r="U7" s="247"/>
      <c r="V7" s="248"/>
      <c r="W7" s="248"/>
      <c r="X7" s="248"/>
      <c r="Y7" s="248"/>
      <c r="Z7" s="248"/>
      <c r="AA7" s="248"/>
      <c r="AB7" s="249"/>
      <c r="AC7" s="238"/>
      <c r="AD7" s="239"/>
      <c r="AE7" s="239"/>
      <c r="AF7" s="239"/>
      <c r="AG7" s="239"/>
      <c r="AH7" s="239"/>
      <c r="AI7" s="244" t="s">
        <v>147</v>
      </c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6"/>
      <c r="BC7" s="244" t="s">
        <v>148</v>
      </c>
      <c r="BD7" s="245"/>
      <c r="BE7" s="246"/>
      <c r="BF7" s="244" t="s">
        <v>43</v>
      </c>
      <c r="BG7" s="245"/>
      <c r="BH7" s="245"/>
      <c r="BI7" s="245"/>
      <c r="BJ7" s="245"/>
      <c r="BK7" s="245"/>
      <c r="BL7" s="245"/>
      <c r="BM7" s="245"/>
      <c r="BN7" s="246"/>
      <c r="BO7" s="256" t="s">
        <v>44</v>
      </c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8"/>
      <c r="CA7" s="47" t="s">
        <v>318</v>
      </c>
    </row>
    <row r="8" spans="1:79" s="47" customFormat="1" ht="84" customHeight="1">
      <c r="A8" s="241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3"/>
      <c r="Q8" s="250"/>
      <c r="R8" s="251"/>
      <c r="S8" s="251"/>
      <c r="T8" s="252"/>
      <c r="U8" s="250"/>
      <c r="V8" s="251"/>
      <c r="W8" s="251"/>
      <c r="X8" s="251"/>
      <c r="Y8" s="251"/>
      <c r="Z8" s="251"/>
      <c r="AA8" s="251"/>
      <c r="AB8" s="252"/>
      <c r="AC8" s="241"/>
      <c r="AD8" s="242"/>
      <c r="AE8" s="242"/>
      <c r="AF8" s="242"/>
      <c r="AG8" s="242"/>
      <c r="AH8" s="242"/>
      <c r="AI8" s="48" t="s">
        <v>149</v>
      </c>
      <c r="AJ8" s="49" t="s">
        <v>150</v>
      </c>
      <c r="AK8" s="50"/>
      <c r="AL8" s="50"/>
      <c r="AM8" s="50"/>
      <c r="AN8" s="50"/>
      <c r="AO8" s="50"/>
      <c r="AP8" s="50"/>
      <c r="AQ8" s="50"/>
      <c r="AR8" s="51"/>
      <c r="AS8" s="259" t="s">
        <v>151</v>
      </c>
      <c r="AT8" s="259"/>
      <c r="AU8" s="259"/>
      <c r="AV8" s="259"/>
      <c r="AW8" s="259"/>
      <c r="AX8" s="259"/>
      <c r="AY8" s="259"/>
      <c r="AZ8" s="259"/>
      <c r="BA8" s="259"/>
      <c r="BB8" s="259"/>
      <c r="BC8" s="52" t="s">
        <v>149</v>
      </c>
      <c r="BD8" s="52" t="s">
        <v>150</v>
      </c>
      <c r="BE8" s="52" t="s">
        <v>151</v>
      </c>
      <c r="BF8" s="250"/>
      <c r="BG8" s="251"/>
      <c r="BH8" s="251"/>
      <c r="BI8" s="251"/>
      <c r="BJ8" s="251"/>
      <c r="BK8" s="251"/>
      <c r="BL8" s="251"/>
      <c r="BM8" s="251"/>
      <c r="BN8" s="252"/>
      <c r="BO8" s="256" t="s">
        <v>41</v>
      </c>
      <c r="BP8" s="257"/>
      <c r="BQ8" s="257"/>
      <c r="BR8" s="257"/>
      <c r="BS8" s="257"/>
      <c r="BT8" s="258"/>
      <c r="BU8" s="256" t="s">
        <v>154</v>
      </c>
      <c r="BV8" s="257"/>
      <c r="BW8" s="257"/>
      <c r="BX8" s="257"/>
      <c r="BY8" s="257"/>
      <c r="BZ8" s="258"/>
      <c r="CA8" s="141">
        <f>AC10-AC17</f>
        <v>0</v>
      </c>
    </row>
    <row r="9" spans="1:78" s="47" customFormat="1" ht="12.75">
      <c r="A9" s="260">
        <v>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53">
        <v>2</v>
      </c>
      <c r="R9" s="254"/>
      <c r="S9" s="254"/>
      <c r="T9" s="255"/>
      <c r="U9" s="253">
        <v>3</v>
      </c>
      <c r="V9" s="254"/>
      <c r="W9" s="254"/>
      <c r="X9" s="254"/>
      <c r="Y9" s="254"/>
      <c r="Z9" s="254"/>
      <c r="AA9" s="254"/>
      <c r="AB9" s="255"/>
      <c r="AC9" s="253">
        <v>4</v>
      </c>
      <c r="AD9" s="254"/>
      <c r="AE9" s="254"/>
      <c r="AF9" s="254"/>
      <c r="AG9" s="254"/>
      <c r="AH9" s="254"/>
      <c r="AI9" s="54">
        <v>5</v>
      </c>
      <c r="AJ9" s="41" t="s">
        <v>155</v>
      </c>
      <c r="AK9" s="41"/>
      <c r="AL9" s="41"/>
      <c r="AM9" s="41"/>
      <c r="AN9" s="41"/>
      <c r="AO9" s="41"/>
      <c r="AP9" s="41"/>
      <c r="AQ9" s="41"/>
      <c r="AR9" s="42"/>
      <c r="AS9" s="261" t="s">
        <v>156</v>
      </c>
      <c r="AT9" s="262"/>
      <c r="AU9" s="262"/>
      <c r="AV9" s="262"/>
      <c r="AW9" s="262"/>
      <c r="AX9" s="262"/>
      <c r="AY9" s="262"/>
      <c r="AZ9" s="262"/>
      <c r="BA9" s="262"/>
      <c r="BB9" s="263"/>
      <c r="BC9" s="53">
        <v>6</v>
      </c>
      <c r="BD9" s="54" t="s">
        <v>152</v>
      </c>
      <c r="BE9" s="54" t="s">
        <v>153</v>
      </c>
      <c r="BF9" s="253">
        <v>7</v>
      </c>
      <c r="BG9" s="254"/>
      <c r="BH9" s="254"/>
      <c r="BI9" s="254"/>
      <c r="BJ9" s="254"/>
      <c r="BK9" s="254"/>
      <c r="BL9" s="254"/>
      <c r="BM9" s="254"/>
      <c r="BN9" s="255"/>
      <c r="BO9" s="253">
        <v>8</v>
      </c>
      <c r="BP9" s="254"/>
      <c r="BQ9" s="254"/>
      <c r="BR9" s="254"/>
      <c r="BS9" s="254"/>
      <c r="BT9" s="255"/>
      <c r="BU9" s="253">
        <v>9</v>
      </c>
      <c r="BV9" s="254"/>
      <c r="BW9" s="254"/>
      <c r="BX9" s="254"/>
      <c r="BY9" s="254"/>
      <c r="BZ9" s="255"/>
    </row>
    <row r="10" spans="1:78" s="47" customFormat="1" ht="26.25" customHeight="1">
      <c r="A10" s="264" t="s">
        <v>144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6"/>
      <c r="Q10" s="267" t="s">
        <v>64</v>
      </c>
      <c r="R10" s="268"/>
      <c r="S10" s="268"/>
      <c r="T10" s="269"/>
      <c r="U10" s="267" t="s">
        <v>46</v>
      </c>
      <c r="V10" s="268"/>
      <c r="W10" s="268"/>
      <c r="X10" s="268"/>
      <c r="Y10" s="268"/>
      <c r="Z10" s="268"/>
      <c r="AA10" s="268"/>
      <c r="AB10" s="269"/>
      <c r="AC10" s="270">
        <f>AI10+BC10+BF10+BO10</f>
        <v>111664298.64</v>
      </c>
      <c r="AD10" s="271"/>
      <c r="AE10" s="271"/>
      <c r="AF10" s="271"/>
      <c r="AG10" s="271"/>
      <c r="AH10" s="271"/>
      <c r="AI10" s="93">
        <f>AJ10+AS10</f>
        <v>86395354</v>
      </c>
      <c r="AJ10" s="92">
        <f>AJ12</f>
        <v>9542354</v>
      </c>
      <c r="AK10" s="87"/>
      <c r="AL10" s="87"/>
      <c r="AM10" s="87"/>
      <c r="AN10" s="87"/>
      <c r="AO10" s="87"/>
      <c r="AP10" s="87"/>
      <c r="AQ10" s="87"/>
      <c r="AR10" s="89"/>
      <c r="AS10" s="270">
        <f>AS12</f>
        <v>76853000</v>
      </c>
      <c r="AT10" s="271"/>
      <c r="AU10" s="271"/>
      <c r="AV10" s="271"/>
      <c r="AW10" s="271"/>
      <c r="AX10" s="271"/>
      <c r="AY10" s="271"/>
      <c r="AZ10" s="271"/>
      <c r="BA10" s="271"/>
      <c r="BB10" s="272"/>
      <c r="BC10" s="93">
        <f>BD10+BE10</f>
        <v>24068944.64</v>
      </c>
      <c r="BD10" s="93">
        <f>BD14</f>
        <v>11061789.65</v>
      </c>
      <c r="BE10" s="93">
        <f>BE14</f>
        <v>13007154.99</v>
      </c>
      <c r="BF10" s="270">
        <f>BF14</f>
        <v>0</v>
      </c>
      <c r="BG10" s="271"/>
      <c r="BH10" s="271"/>
      <c r="BI10" s="271"/>
      <c r="BJ10" s="271"/>
      <c r="BK10" s="271"/>
      <c r="BL10" s="271"/>
      <c r="BM10" s="271"/>
      <c r="BN10" s="272"/>
      <c r="BO10" s="273">
        <f>BO11+BO12+BO13+BO15+BO16</f>
        <v>1200000</v>
      </c>
      <c r="BP10" s="274"/>
      <c r="BQ10" s="274"/>
      <c r="BR10" s="274"/>
      <c r="BS10" s="274"/>
      <c r="BT10" s="275"/>
      <c r="BU10" s="270"/>
      <c r="BV10" s="271"/>
      <c r="BW10" s="271"/>
      <c r="BX10" s="271"/>
      <c r="BY10" s="271"/>
      <c r="BZ10" s="272"/>
    </row>
    <row r="11" spans="1:78" s="47" customFormat="1" ht="26.25" customHeight="1">
      <c r="A11" s="276" t="s">
        <v>160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8"/>
      <c r="Q11" s="261" t="s">
        <v>157</v>
      </c>
      <c r="R11" s="262"/>
      <c r="S11" s="262"/>
      <c r="T11" s="263"/>
      <c r="U11" s="261" t="s">
        <v>49</v>
      </c>
      <c r="V11" s="262"/>
      <c r="W11" s="262"/>
      <c r="X11" s="262"/>
      <c r="Y11" s="262"/>
      <c r="Z11" s="262"/>
      <c r="AA11" s="262"/>
      <c r="AB11" s="263"/>
      <c r="AC11" s="279">
        <f>BO11</f>
        <v>0</v>
      </c>
      <c r="AD11" s="280"/>
      <c r="AE11" s="280"/>
      <c r="AF11" s="280"/>
      <c r="AG11" s="280"/>
      <c r="AH11" s="280"/>
      <c r="AI11" s="55" t="s">
        <v>46</v>
      </c>
      <c r="AJ11" s="57" t="s">
        <v>46</v>
      </c>
      <c r="AK11" s="56"/>
      <c r="AL11" s="56"/>
      <c r="AM11" s="56"/>
      <c r="AN11" s="56"/>
      <c r="AO11" s="56"/>
      <c r="AP11" s="56"/>
      <c r="AQ11" s="56"/>
      <c r="AR11" s="58"/>
      <c r="AS11" s="281" t="s">
        <v>46</v>
      </c>
      <c r="AT11" s="282"/>
      <c r="AU11" s="282"/>
      <c r="AV11" s="282"/>
      <c r="AW11" s="282"/>
      <c r="AX11" s="282"/>
      <c r="AY11" s="282"/>
      <c r="AZ11" s="282"/>
      <c r="BA11" s="282"/>
      <c r="BB11" s="283"/>
      <c r="BC11" s="57" t="s">
        <v>46</v>
      </c>
      <c r="BD11" s="57" t="s">
        <v>46</v>
      </c>
      <c r="BE11" s="57" t="s">
        <v>46</v>
      </c>
      <c r="BF11" s="281" t="s">
        <v>46</v>
      </c>
      <c r="BG11" s="282"/>
      <c r="BH11" s="282"/>
      <c r="BI11" s="282"/>
      <c r="BJ11" s="282"/>
      <c r="BK11" s="282"/>
      <c r="BL11" s="282"/>
      <c r="BM11" s="282"/>
      <c r="BN11" s="283"/>
      <c r="BO11" s="284">
        <v>0</v>
      </c>
      <c r="BP11" s="285"/>
      <c r="BQ11" s="285"/>
      <c r="BR11" s="285"/>
      <c r="BS11" s="285"/>
      <c r="BT11" s="286"/>
      <c r="BU11" s="281" t="s">
        <v>46</v>
      </c>
      <c r="BV11" s="282"/>
      <c r="BW11" s="282"/>
      <c r="BX11" s="282"/>
      <c r="BY11" s="282"/>
      <c r="BZ11" s="283"/>
    </row>
    <row r="12" spans="1:78" s="47" customFormat="1" ht="26.25" customHeight="1">
      <c r="A12" s="276" t="s">
        <v>50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 s="261" t="s">
        <v>49</v>
      </c>
      <c r="R12" s="262"/>
      <c r="S12" s="262"/>
      <c r="T12" s="263"/>
      <c r="U12" s="261" t="s">
        <v>48</v>
      </c>
      <c r="V12" s="262"/>
      <c r="W12" s="262"/>
      <c r="X12" s="262"/>
      <c r="Y12" s="262"/>
      <c r="Z12" s="262"/>
      <c r="AA12" s="262"/>
      <c r="AB12" s="263"/>
      <c r="AC12" s="270">
        <f>AI12+BO12</f>
        <v>87595354</v>
      </c>
      <c r="AD12" s="271"/>
      <c r="AE12" s="271"/>
      <c r="AF12" s="271"/>
      <c r="AG12" s="271"/>
      <c r="AH12" s="271"/>
      <c r="AI12" s="93">
        <f>SUM(AJ12:BB12)</f>
        <v>86395354</v>
      </c>
      <c r="AJ12" s="87">
        <v>9542354</v>
      </c>
      <c r="AK12" s="87"/>
      <c r="AL12" s="87"/>
      <c r="AM12" s="87"/>
      <c r="AN12" s="87"/>
      <c r="AO12" s="87"/>
      <c r="AP12" s="87"/>
      <c r="AQ12" s="87"/>
      <c r="AR12" s="89"/>
      <c r="AS12" s="287">
        <v>76853000</v>
      </c>
      <c r="AT12" s="288"/>
      <c r="AU12" s="288"/>
      <c r="AV12" s="288"/>
      <c r="AW12" s="288"/>
      <c r="AX12" s="288"/>
      <c r="AY12" s="288"/>
      <c r="AZ12" s="288"/>
      <c r="BA12" s="288"/>
      <c r="BB12" s="289"/>
      <c r="BC12" s="57" t="s">
        <v>46</v>
      </c>
      <c r="BD12" s="57" t="s">
        <v>46</v>
      </c>
      <c r="BE12" s="57" t="s">
        <v>46</v>
      </c>
      <c r="BF12" s="281" t="s">
        <v>46</v>
      </c>
      <c r="BG12" s="282"/>
      <c r="BH12" s="282"/>
      <c r="BI12" s="282"/>
      <c r="BJ12" s="282"/>
      <c r="BK12" s="282"/>
      <c r="BL12" s="282"/>
      <c r="BM12" s="282"/>
      <c r="BN12" s="283"/>
      <c r="BO12" s="290">
        <v>1200000</v>
      </c>
      <c r="BP12" s="291"/>
      <c r="BQ12" s="291"/>
      <c r="BR12" s="291"/>
      <c r="BS12" s="291"/>
      <c r="BT12" s="292"/>
      <c r="BU12" s="281"/>
      <c r="BV12" s="282"/>
      <c r="BW12" s="282"/>
      <c r="BX12" s="282"/>
      <c r="BY12" s="282"/>
      <c r="BZ12" s="283"/>
    </row>
    <row r="13" spans="1:78" s="47" customFormat="1" ht="26.25" customHeight="1">
      <c r="A13" s="276" t="s">
        <v>53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8"/>
      <c r="Q13" s="261" t="s">
        <v>48</v>
      </c>
      <c r="R13" s="262"/>
      <c r="S13" s="262"/>
      <c r="T13" s="263"/>
      <c r="U13" s="261" t="s">
        <v>54</v>
      </c>
      <c r="V13" s="262"/>
      <c r="W13" s="262"/>
      <c r="X13" s="262"/>
      <c r="Y13" s="262"/>
      <c r="Z13" s="262"/>
      <c r="AA13" s="262"/>
      <c r="AB13" s="263"/>
      <c r="AC13" s="279">
        <f>BO13</f>
        <v>0</v>
      </c>
      <c r="AD13" s="280"/>
      <c r="AE13" s="280"/>
      <c r="AF13" s="280"/>
      <c r="AG13" s="280"/>
      <c r="AH13" s="280"/>
      <c r="AI13" s="55" t="s">
        <v>46</v>
      </c>
      <c r="AJ13" s="57" t="s">
        <v>46</v>
      </c>
      <c r="AK13" s="56"/>
      <c r="AL13" s="56"/>
      <c r="AM13" s="56"/>
      <c r="AN13" s="56"/>
      <c r="AO13" s="56"/>
      <c r="AP13" s="56"/>
      <c r="AQ13" s="56"/>
      <c r="AR13" s="58"/>
      <c r="AS13" s="281" t="s">
        <v>46</v>
      </c>
      <c r="AT13" s="282"/>
      <c r="AU13" s="282"/>
      <c r="AV13" s="282"/>
      <c r="AW13" s="282"/>
      <c r="AX13" s="282"/>
      <c r="AY13" s="282"/>
      <c r="AZ13" s="282"/>
      <c r="BA13" s="282"/>
      <c r="BB13" s="283"/>
      <c r="BC13" s="57" t="s">
        <v>46</v>
      </c>
      <c r="BD13" s="57" t="s">
        <v>46</v>
      </c>
      <c r="BE13" s="57" t="s">
        <v>46</v>
      </c>
      <c r="BF13" s="281" t="s">
        <v>46</v>
      </c>
      <c r="BG13" s="282"/>
      <c r="BH13" s="282"/>
      <c r="BI13" s="282"/>
      <c r="BJ13" s="282"/>
      <c r="BK13" s="282"/>
      <c r="BL13" s="282"/>
      <c r="BM13" s="282"/>
      <c r="BN13" s="283"/>
      <c r="BO13" s="284">
        <v>0</v>
      </c>
      <c r="BP13" s="285"/>
      <c r="BQ13" s="285"/>
      <c r="BR13" s="285"/>
      <c r="BS13" s="285"/>
      <c r="BT13" s="286"/>
      <c r="BU13" s="281" t="s">
        <v>46</v>
      </c>
      <c r="BV13" s="282"/>
      <c r="BW13" s="282"/>
      <c r="BX13" s="282"/>
      <c r="BY13" s="282"/>
      <c r="BZ13" s="283"/>
    </row>
    <row r="14" spans="1:78" s="47" customFormat="1" ht="41.25" customHeight="1">
      <c r="A14" s="276" t="s">
        <v>56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8"/>
      <c r="Q14" s="261" t="s">
        <v>54</v>
      </c>
      <c r="R14" s="262"/>
      <c r="S14" s="262"/>
      <c r="T14" s="263"/>
      <c r="U14" s="261" t="s">
        <v>47</v>
      </c>
      <c r="V14" s="262"/>
      <c r="W14" s="262"/>
      <c r="X14" s="262"/>
      <c r="Y14" s="262"/>
      <c r="Z14" s="262"/>
      <c r="AA14" s="262"/>
      <c r="AB14" s="263"/>
      <c r="AC14" s="273">
        <f>BC14+BF14</f>
        <v>24068944.64</v>
      </c>
      <c r="AD14" s="274"/>
      <c r="AE14" s="274"/>
      <c r="AF14" s="274"/>
      <c r="AG14" s="274"/>
      <c r="AH14" s="275"/>
      <c r="AI14" s="55" t="s">
        <v>46</v>
      </c>
      <c r="AJ14" s="57" t="s">
        <v>46</v>
      </c>
      <c r="AK14" s="56"/>
      <c r="AL14" s="56"/>
      <c r="AM14" s="56"/>
      <c r="AN14" s="56"/>
      <c r="AO14" s="56"/>
      <c r="AP14" s="56"/>
      <c r="AQ14" s="56"/>
      <c r="AR14" s="58"/>
      <c r="AS14" s="281" t="s">
        <v>46</v>
      </c>
      <c r="AT14" s="282"/>
      <c r="AU14" s="282"/>
      <c r="AV14" s="282"/>
      <c r="AW14" s="282"/>
      <c r="AX14" s="282"/>
      <c r="AY14" s="282"/>
      <c r="AZ14" s="282"/>
      <c r="BA14" s="282"/>
      <c r="BB14" s="283"/>
      <c r="BC14" s="93">
        <f>SUM(BD14:BE14)</f>
        <v>24068944.64</v>
      </c>
      <c r="BD14" s="88">
        <v>11061789.65</v>
      </c>
      <c r="BE14" s="88">
        <v>13007154.99</v>
      </c>
      <c r="BF14" s="287">
        <v>0</v>
      </c>
      <c r="BG14" s="288"/>
      <c r="BH14" s="288"/>
      <c r="BI14" s="288"/>
      <c r="BJ14" s="288"/>
      <c r="BK14" s="288"/>
      <c r="BL14" s="288"/>
      <c r="BM14" s="288"/>
      <c r="BN14" s="289"/>
      <c r="BO14" s="281" t="s">
        <v>46</v>
      </c>
      <c r="BP14" s="282"/>
      <c r="BQ14" s="282"/>
      <c r="BR14" s="282"/>
      <c r="BS14" s="282"/>
      <c r="BT14" s="283"/>
      <c r="BU14" s="281" t="s">
        <v>46</v>
      </c>
      <c r="BV14" s="282"/>
      <c r="BW14" s="282"/>
      <c r="BX14" s="282"/>
      <c r="BY14" s="282"/>
      <c r="BZ14" s="283"/>
    </row>
    <row r="15" spans="1:78" s="47" customFormat="1" ht="13.5" customHeight="1">
      <c r="A15" s="276" t="s">
        <v>158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8"/>
      <c r="Q15" s="261" t="s">
        <v>55</v>
      </c>
      <c r="R15" s="262"/>
      <c r="S15" s="262"/>
      <c r="T15" s="263"/>
      <c r="U15" s="261" t="s">
        <v>47</v>
      </c>
      <c r="V15" s="262"/>
      <c r="W15" s="262"/>
      <c r="X15" s="262"/>
      <c r="Y15" s="262"/>
      <c r="Z15" s="262"/>
      <c r="AA15" s="262"/>
      <c r="AB15" s="263"/>
      <c r="AC15" s="279">
        <f>BO15</f>
        <v>0</v>
      </c>
      <c r="AD15" s="280"/>
      <c r="AE15" s="280"/>
      <c r="AF15" s="280"/>
      <c r="AG15" s="280"/>
      <c r="AH15" s="280"/>
      <c r="AI15" s="55" t="s">
        <v>46</v>
      </c>
      <c r="AJ15" s="57" t="s">
        <v>46</v>
      </c>
      <c r="AK15" s="56"/>
      <c r="AL15" s="56"/>
      <c r="AM15" s="56"/>
      <c r="AN15" s="56"/>
      <c r="AO15" s="56"/>
      <c r="AP15" s="56"/>
      <c r="AQ15" s="56"/>
      <c r="AR15" s="58"/>
      <c r="AS15" s="281" t="s">
        <v>46</v>
      </c>
      <c r="AT15" s="282"/>
      <c r="AU15" s="282"/>
      <c r="AV15" s="282"/>
      <c r="AW15" s="282"/>
      <c r="AX15" s="282"/>
      <c r="AY15" s="282"/>
      <c r="AZ15" s="282"/>
      <c r="BA15" s="282"/>
      <c r="BB15" s="283"/>
      <c r="BC15" s="57" t="s">
        <v>46</v>
      </c>
      <c r="BD15" s="57" t="s">
        <v>46</v>
      </c>
      <c r="BE15" s="57" t="s">
        <v>46</v>
      </c>
      <c r="BF15" s="281" t="s">
        <v>46</v>
      </c>
      <c r="BG15" s="282"/>
      <c r="BH15" s="282"/>
      <c r="BI15" s="282"/>
      <c r="BJ15" s="282"/>
      <c r="BK15" s="282"/>
      <c r="BL15" s="282"/>
      <c r="BM15" s="282"/>
      <c r="BN15" s="283"/>
      <c r="BO15" s="281">
        <v>0</v>
      </c>
      <c r="BP15" s="282"/>
      <c r="BQ15" s="282"/>
      <c r="BR15" s="282"/>
      <c r="BS15" s="282"/>
      <c r="BT15" s="283"/>
      <c r="BU15" s="281"/>
      <c r="BV15" s="282"/>
      <c r="BW15" s="282"/>
      <c r="BX15" s="282"/>
      <c r="BY15" s="282"/>
      <c r="BZ15" s="283"/>
    </row>
    <row r="16" spans="1:78" s="47" customFormat="1" ht="13.5" customHeight="1">
      <c r="A16" s="276" t="s">
        <v>57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8"/>
      <c r="Q16" s="261" t="s">
        <v>159</v>
      </c>
      <c r="R16" s="262"/>
      <c r="S16" s="262"/>
      <c r="T16" s="263"/>
      <c r="U16" s="261" t="s">
        <v>46</v>
      </c>
      <c r="V16" s="262"/>
      <c r="W16" s="262"/>
      <c r="X16" s="262"/>
      <c r="Y16" s="262"/>
      <c r="Z16" s="262"/>
      <c r="AA16" s="262"/>
      <c r="AB16" s="263"/>
      <c r="AC16" s="279">
        <f>BO16</f>
        <v>0</v>
      </c>
      <c r="AD16" s="280"/>
      <c r="AE16" s="280"/>
      <c r="AF16" s="280"/>
      <c r="AG16" s="280"/>
      <c r="AH16" s="280"/>
      <c r="AI16" s="55" t="s">
        <v>46</v>
      </c>
      <c r="AJ16" s="57" t="s">
        <v>46</v>
      </c>
      <c r="AK16" s="56"/>
      <c r="AL16" s="56"/>
      <c r="AM16" s="56"/>
      <c r="AN16" s="56"/>
      <c r="AO16" s="56"/>
      <c r="AP16" s="56"/>
      <c r="AQ16" s="56"/>
      <c r="AR16" s="58"/>
      <c r="AS16" s="281" t="s">
        <v>46</v>
      </c>
      <c r="AT16" s="282"/>
      <c r="AU16" s="282"/>
      <c r="AV16" s="282"/>
      <c r="AW16" s="282"/>
      <c r="AX16" s="282"/>
      <c r="AY16" s="282"/>
      <c r="AZ16" s="282"/>
      <c r="BA16" s="282"/>
      <c r="BB16" s="283"/>
      <c r="BC16" s="57" t="s">
        <v>46</v>
      </c>
      <c r="BD16" s="57" t="s">
        <v>46</v>
      </c>
      <c r="BE16" s="57" t="s">
        <v>46</v>
      </c>
      <c r="BF16" s="281" t="s">
        <v>46</v>
      </c>
      <c r="BG16" s="282"/>
      <c r="BH16" s="282"/>
      <c r="BI16" s="282"/>
      <c r="BJ16" s="282"/>
      <c r="BK16" s="282"/>
      <c r="BL16" s="282"/>
      <c r="BM16" s="282"/>
      <c r="BN16" s="283"/>
      <c r="BO16" s="281">
        <v>0</v>
      </c>
      <c r="BP16" s="282"/>
      <c r="BQ16" s="282"/>
      <c r="BR16" s="282"/>
      <c r="BS16" s="282"/>
      <c r="BT16" s="283"/>
      <c r="BU16" s="281" t="s">
        <v>46</v>
      </c>
      <c r="BV16" s="282"/>
      <c r="BW16" s="282"/>
      <c r="BX16" s="282"/>
      <c r="BY16" s="282"/>
      <c r="BZ16" s="283"/>
    </row>
    <row r="17" spans="1:80" s="47" customFormat="1" ht="13.5" customHeight="1">
      <c r="A17" s="264" t="s">
        <v>62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6"/>
      <c r="Q17" s="267" t="s">
        <v>96</v>
      </c>
      <c r="R17" s="268"/>
      <c r="S17" s="268"/>
      <c r="T17" s="269"/>
      <c r="U17" s="267" t="s">
        <v>46</v>
      </c>
      <c r="V17" s="268"/>
      <c r="W17" s="268"/>
      <c r="X17" s="268"/>
      <c r="Y17" s="268"/>
      <c r="Z17" s="268"/>
      <c r="AA17" s="268"/>
      <c r="AB17" s="269"/>
      <c r="AC17" s="293">
        <f>AI17+BC17+BF17+BO17</f>
        <v>111664298.64000002</v>
      </c>
      <c r="AD17" s="294"/>
      <c r="AE17" s="294"/>
      <c r="AF17" s="294"/>
      <c r="AG17" s="294"/>
      <c r="AH17" s="294"/>
      <c r="AI17" s="90">
        <f>SUM(AJ17:BB17)</f>
        <v>86395354.00000001</v>
      </c>
      <c r="AJ17" s="94">
        <f>AJ18+AJ22+AJ28+AJ36</f>
        <v>9542354</v>
      </c>
      <c r="AK17" s="94">
        <f aca="true" t="shared" si="0" ref="AK17:AS17">AK18+AK22+AK28+AK36</f>
        <v>0</v>
      </c>
      <c r="AL17" s="94">
        <f t="shared" si="0"/>
        <v>0</v>
      </c>
      <c r="AM17" s="94">
        <f t="shared" si="0"/>
        <v>0</v>
      </c>
      <c r="AN17" s="94">
        <f t="shared" si="0"/>
        <v>0</v>
      </c>
      <c r="AO17" s="94">
        <f t="shared" si="0"/>
        <v>0</v>
      </c>
      <c r="AP17" s="94">
        <f t="shared" si="0"/>
        <v>0</v>
      </c>
      <c r="AQ17" s="94">
        <f t="shared" si="0"/>
        <v>0</v>
      </c>
      <c r="AR17" s="94">
        <f t="shared" si="0"/>
        <v>0</v>
      </c>
      <c r="AS17" s="293">
        <f t="shared" si="0"/>
        <v>76853000.00000001</v>
      </c>
      <c r="AT17" s="294"/>
      <c r="AU17" s="294"/>
      <c r="AV17" s="294"/>
      <c r="AW17" s="294"/>
      <c r="AX17" s="294"/>
      <c r="AY17" s="294"/>
      <c r="AZ17" s="294"/>
      <c r="BA17" s="294"/>
      <c r="BB17" s="295"/>
      <c r="BC17" s="93">
        <f>SUM(BD17:BE17)</f>
        <v>24068944.64</v>
      </c>
      <c r="BD17" s="93">
        <f>BD18+BD22+BD28+BD36</f>
        <v>11061789.649999999</v>
      </c>
      <c r="BE17" s="92">
        <f>BE18+BE22+BE28+BE36</f>
        <v>13007154.99</v>
      </c>
      <c r="BF17" s="293">
        <f>BF18+BF22+BF28+BF36</f>
        <v>0</v>
      </c>
      <c r="BG17" s="294"/>
      <c r="BH17" s="294"/>
      <c r="BI17" s="294"/>
      <c r="BJ17" s="294"/>
      <c r="BK17" s="294"/>
      <c r="BL17" s="294"/>
      <c r="BM17" s="294"/>
      <c r="BN17" s="295"/>
      <c r="BO17" s="270">
        <f>BO18+BO22+BO28+BO36</f>
        <v>1200000</v>
      </c>
      <c r="BP17" s="271"/>
      <c r="BQ17" s="271"/>
      <c r="BR17" s="271"/>
      <c r="BS17" s="271"/>
      <c r="BT17" s="272"/>
      <c r="BU17" s="279"/>
      <c r="BV17" s="280"/>
      <c r="BW17" s="280"/>
      <c r="BX17" s="280"/>
      <c r="BY17" s="280"/>
      <c r="BZ17" s="280"/>
      <c r="CA17" s="163">
        <f>AC17-AC19-AC20-AC21-AC28</f>
        <v>32339307.66000001</v>
      </c>
      <c r="CB17" s="164"/>
    </row>
    <row r="18" spans="1:80" s="47" customFormat="1" ht="26.25" customHeight="1">
      <c r="A18" s="276" t="s">
        <v>63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8"/>
      <c r="Q18" s="261" t="s">
        <v>161</v>
      </c>
      <c r="R18" s="262"/>
      <c r="S18" s="262"/>
      <c r="T18" s="263"/>
      <c r="U18" s="261" t="s">
        <v>64</v>
      </c>
      <c r="V18" s="262"/>
      <c r="W18" s="262"/>
      <c r="X18" s="262"/>
      <c r="Y18" s="262"/>
      <c r="Z18" s="262"/>
      <c r="AA18" s="262"/>
      <c r="AB18" s="263"/>
      <c r="AC18" s="293">
        <f aca="true" t="shared" si="1" ref="AC18:AC53">AI18+BC18+BF18+BO18</f>
        <v>78830741.95</v>
      </c>
      <c r="AD18" s="294"/>
      <c r="AE18" s="294"/>
      <c r="AF18" s="294"/>
      <c r="AG18" s="294"/>
      <c r="AH18" s="294"/>
      <c r="AI18" s="90">
        <f aca="true" t="shared" si="2" ref="AI18:AI53">SUM(AJ18:BB18)</f>
        <v>75300220.4</v>
      </c>
      <c r="AJ18" s="94">
        <f>SUM(AJ19:AJ21)</f>
        <v>277783.6</v>
      </c>
      <c r="AK18" s="94"/>
      <c r="AL18" s="94"/>
      <c r="AM18" s="94"/>
      <c r="AN18" s="94"/>
      <c r="AO18" s="94"/>
      <c r="AP18" s="94"/>
      <c r="AQ18" s="94"/>
      <c r="AR18" s="95"/>
      <c r="AS18" s="293">
        <f>SUM(AS19:BB21)</f>
        <v>75022436.80000001</v>
      </c>
      <c r="AT18" s="294"/>
      <c r="AU18" s="294"/>
      <c r="AV18" s="294"/>
      <c r="AW18" s="294"/>
      <c r="AX18" s="294"/>
      <c r="AY18" s="294"/>
      <c r="AZ18" s="294"/>
      <c r="BA18" s="294"/>
      <c r="BB18" s="295"/>
      <c r="BC18" s="90">
        <f aca="true" t="shared" si="3" ref="BC18:BC53">SUM(BD18:BE18)</f>
        <v>3530521.55</v>
      </c>
      <c r="BD18" s="94">
        <f>SUM(BD19:BD21)</f>
        <v>2562821.55</v>
      </c>
      <c r="BE18" s="90">
        <f>SUM(BE19:BE21)</f>
        <v>967700</v>
      </c>
      <c r="BF18" s="293">
        <v>0</v>
      </c>
      <c r="BG18" s="294"/>
      <c r="BH18" s="294"/>
      <c r="BI18" s="294"/>
      <c r="BJ18" s="294"/>
      <c r="BK18" s="294"/>
      <c r="BL18" s="294"/>
      <c r="BM18" s="294"/>
      <c r="BN18" s="295"/>
      <c r="BO18" s="293">
        <v>0</v>
      </c>
      <c r="BP18" s="294"/>
      <c r="BQ18" s="294"/>
      <c r="BR18" s="294"/>
      <c r="BS18" s="294"/>
      <c r="BT18" s="295"/>
      <c r="BU18" s="279"/>
      <c r="BV18" s="280"/>
      <c r="BW18" s="280"/>
      <c r="BX18" s="280"/>
      <c r="BY18" s="280"/>
      <c r="BZ18" s="296"/>
      <c r="CA18" s="162">
        <v>0.5</v>
      </c>
      <c r="CB18" s="162">
        <v>0.05</v>
      </c>
    </row>
    <row r="19" spans="1:80" s="47" customFormat="1" ht="26.25" customHeight="1">
      <c r="A19" s="297" t="s">
        <v>65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9"/>
      <c r="Q19" s="261" t="s">
        <v>162</v>
      </c>
      <c r="R19" s="262"/>
      <c r="S19" s="262"/>
      <c r="T19" s="263"/>
      <c r="U19" s="261" t="s">
        <v>66</v>
      </c>
      <c r="V19" s="262"/>
      <c r="W19" s="262"/>
      <c r="X19" s="262"/>
      <c r="Y19" s="262"/>
      <c r="Z19" s="262"/>
      <c r="AA19" s="262"/>
      <c r="AB19" s="263"/>
      <c r="AC19" s="293">
        <f t="shared" si="1"/>
        <v>58756162.89</v>
      </c>
      <c r="AD19" s="294"/>
      <c r="AE19" s="294"/>
      <c r="AF19" s="294"/>
      <c r="AG19" s="294"/>
      <c r="AH19" s="294"/>
      <c r="AI19" s="90">
        <f t="shared" si="2"/>
        <v>57114341.34</v>
      </c>
      <c r="AJ19" s="169">
        <v>0</v>
      </c>
      <c r="AK19" s="169"/>
      <c r="AL19" s="169"/>
      <c r="AM19" s="169"/>
      <c r="AN19" s="169"/>
      <c r="AO19" s="169"/>
      <c r="AP19" s="169"/>
      <c r="AQ19" s="169"/>
      <c r="AR19" s="170"/>
      <c r="AS19" s="300">
        <v>57114341.34</v>
      </c>
      <c r="AT19" s="301"/>
      <c r="AU19" s="301"/>
      <c r="AV19" s="301"/>
      <c r="AW19" s="301"/>
      <c r="AX19" s="301"/>
      <c r="AY19" s="301"/>
      <c r="AZ19" s="301"/>
      <c r="BA19" s="301"/>
      <c r="BB19" s="302"/>
      <c r="BC19" s="90">
        <f t="shared" si="3"/>
        <v>1641821.55</v>
      </c>
      <c r="BD19" s="83">
        <v>898821.55</v>
      </c>
      <c r="BE19" s="85">
        <v>743000</v>
      </c>
      <c r="BF19" s="300">
        <v>0</v>
      </c>
      <c r="BG19" s="301"/>
      <c r="BH19" s="301"/>
      <c r="BI19" s="301"/>
      <c r="BJ19" s="301"/>
      <c r="BK19" s="301"/>
      <c r="BL19" s="301"/>
      <c r="BM19" s="301"/>
      <c r="BN19" s="302"/>
      <c r="BO19" s="300">
        <v>0</v>
      </c>
      <c r="BP19" s="301"/>
      <c r="BQ19" s="301"/>
      <c r="BR19" s="301"/>
      <c r="BS19" s="301"/>
      <c r="BT19" s="302"/>
      <c r="BU19" s="281"/>
      <c r="BV19" s="282"/>
      <c r="BW19" s="282"/>
      <c r="BX19" s="282"/>
      <c r="BY19" s="282"/>
      <c r="BZ19" s="283"/>
      <c r="CA19" s="161">
        <f>CA17*CA18</f>
        <v>16169653.830000006</v>
      </c>
      <c r="CB19" s="161">
        <f>CA17*CB18</f>
        <v>1616965.3830000006</v>
      </c>
    </row>
    <row r="20" spans="1:78" s="47" customFormat="1" ht="67.5" customHeight="1">
      <c r="A20" s="303" t="s">
        <v>69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5"/>
      <c r="Q20" s="261" t="s">
        <v>164</v>
      </c>
      <c r="R20" s="262"/>
      <c r="S20" s="262"/>
      <c r="T20" s="263"/>
      <c r="U20" s="261" t="s">
        <v>70</v>
      </c>
      <c r="V20" s="262"/>
      <c r="W20" s="262"/>
      <c r="X20" s="262"/>
      <c r="Y20" s="262"/>
      <c r="Z20" s="262"/>
      <c r="AA20" s="262"/>
      <c r="AB20" s="263"/>
      <c r="AC20" s="293">
        <f t="shared" si="1"/>
        <v>1942143.6</v>
      </c>
      <c r="AD20" s="294"/>
      <c r="AE20" s="294"/>
      <c r="AF20" s="294"/>
      <c r="AG20" s="294"/>
      <c r="AH20" s="294"/>
      <c r="AI20" s="90">
        <f t="shared" si="2"/>
        <v>278143.6</v>
      </c>
      <c r="AJ20" s="84">
        <v>277783.6</v>
      </c>
      <c r="AK20" s="169"/>
      <c r="AL20" s="169"/>
      <c r="AM20" s="169"/>
      <c r="AN20" s="169"/>
      <c r="AO20" s="169"/>
      <c r="AP20" s="169"/>
      <c r="AQ20" s="169"/>
      <c r="AR20" s="170"/>
      <c r="AS20" s="300">
        <v>360</v>
      </c>
      <c r="AT20" s="301"/>
      <c r="AU20" s="301"/>
      <c r="AV20" s="301"/>
      <c r="AW20" s="301"/>
      <c r="AX20" s="301"/>
      <c r="AY20" s="301"/>
      <c r="AZ20" s="301"/>
      <c r="BA20" s="301"/>
      <c r="BB20" s="302"/>
      <c r="BC20" s="90">
        <f t="shared" si="3"/>
        <v>1664000</v>
      </c>
      <c r="BD20" s="85">
        <v>1664000</v>
      </c>
      <c r="BE20" s="85">
        <v>0</v>
      </c>
      <c r="BF20" s="300">
        <v>0</v>
      </c>
      <c r="BG20" s="301"/>
      <c r="BH20" s="301"/>
      <c r="BI20" s="301"/>
      <c r="BJ20" s="301"/>
      <c r="BK20" s="301"/>
      <c r="BL20" s="301"/>
      <c r="BM20" s="301"/>
      <c r="BN20" s="302"/>
      <c r="BO20" s="300">
        <v>0</v>
      </c>
      <c r="BP20" s="301"/>
      <c r="BQ20" s="301"/>
      <c r="BR20" s="301"/>
      <c r="BS20" s="301"/>
      <c r="BT20" s="302"/>
      <c r="BU20" s="281"/>
      <c r="BV20" s="282"/>
      <c r="BW20" s="282"/>
      <c r="BX20" s="282"/>
      <c r="BY20" s="282"/>
      <c r="BZ20" s="283"/>
    </row>
    <row r="21" spans="1:78" s="47" customFormat="1" ht="79.5" customHeight="1">
      <c r="A21" s="303" t="s">
        <v>71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5"/>
      <c r="Q21" s="261" t="s">
        <v>163</v>
      </c>
      <c r="R21" s="262"/>
      <c r="S21" s="262"/>
      <c r="T21" s="263"/>
      <c r="U21" s="261" t="s">
        <v>72</v>
      </c>
      <c r="V21" s="262"/>
      <c r="W21" s="262"/>
      <c r="X21" s="262"/>
      <c r="Y21" s="262"/>
      <c r="Z21" s="262"/>
      <c r="AA21" s="262"/>
      <c r="AB21" s="263"/>
      <c r="AC21" s="293">
        <f t="shared" si="1"/>
        <v>18132435.46</v>
      </c>
      <c r="AD21" s="294"/>
      <c r="AE21" s="294"/>
      <c r="AF21" s="294"/>
      <c r="AG21" s="294"/>
      <c r="AH21" s="294"/>
      <c r="AI21" s="90">
        <f t="shared" si="2"/>
        <v>17907735.46</v>
      </c>
      <c r="AJ21" s="84">
        <v>0</v>
      </c>
      <c r="AK21" s="169"/>
      <c r="AL21" s="169"/>
      <c r="AM21" s="169"/>
      <c r="AN21" s="169"/>
      <c r="AO21" s="169"/>
      <c r="AP21" s="169"/>
      <c r="AQ21" s="169"/>
      <c r="AR21" s="170"/>
      <c r="AS21" s="300">
        <v>17907735.46</v>
      </c>
      <c r="AT21" s="301"/>
      <c r="AU21" s="301"/>
      <c r="AV21" s="301"/>
      <c r="AW21" s="301"/>
      <c r="AX21" s="301"/>
      <c r="AY21" s="301"/>
      <c r="AZ21" s="301"/>
      <c r="BA21" s="301"/>
      <c r="BB21" s="302"/>
      <c r="BC21" s="90">
        <f t="shared" si="3"/>
        <v>224700</v>
      </c>
      <c r="BD21" s="85">
        <v>0</v>
      </c>
      <c r="BE21" s="85">
        <v>224700</v>
      </c>
      <c r="BF21" s="300">
        <v>0</v>
      </c>
      <c r="BG21" s="301"/>
      <c r="BH21" s="301"/>
      <c r="BI21" s="301"/>
      <c r="BJ21" s="301"/>
      <c r="BK21" s="301"/>
      <c r="BL21" s="301"/>
      <c r="BM21" s="301"/>
      <c r="BN21" s="302"/>
      <c r="BO21" s="300">
        <v>0</v>
      </c>
      <c r="BP21" s="301"/>
      <c r="BQ21" s="301"/>
      <c r="BR21" s="301"/>
      <c r="BS21" s="301"/>
      <c r="BT21" s="302"/>
      <c r="BU21" s="281"/>
      <c r="BV21" s="282"/>
      <c r="BW21" s="282"/>
      <c r="BX21" s="282"/>
      <c r="BY21" s="282"/>
      <c r="BZ21" s="283"/>
    </row>
    <row r="22" spans="1:78" s="47" customFormat="1" ht="26.25" customHeight="1">
      <c r="A22" s="276" t="s">
        <v>73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8"/>
      <c r="Q22" s="261" t="s">
        <v>165</v>
      </c>
      <c r="R22" s="262"/>
      <c r="S22" s="262"/>
      <c r="T22" s="263"/>
      <c r="U22" s="261" t="s">
        <v>74</v>
      </c>
      <c r="V22" s="262"/>
      <c r="W22" s="262"/>
      <c r="X22" s="262"/>
      <c r="Y22" s="262"/>
      <c r="Z22" s="262"/>
      <c r="AA22" s="262"/>
      <c r="AB22" s="263"/>
      <c r="AC22" s="293">
        <f t="shared" si="1"/>
        <v>201563.2</v>
      </c>
      <c r="AD22" s="294"/>
      <c r="AE22" s="294"/>
      <c r="AF22" s="294"/>
      <c r="AG22" s="294"/>
      <c r="AH22" s="294"/>
      <c r="AI22" s="90">
        <f t="shared" si="2"/>
        <v>201563.2</v>
      </c>
      <c r="AJ22" s="94">
        <f>SUM(AJ23:AJ24)</f>
        <v>0</v>
      </c>
      <c r="AK22" s="94"/>
      <c r="AL22" s="94"/>
      <c r="AM22" s="94"/>
      <c r="AN22" s="94"/>
      <c r="AO22" s="94"/>
      <c r="AP22" s="94"/>
      <c r="AQ22" s="94"/>
      <c r="AR22" s="95"/>
      <c r="AS22" s="300">
        <v>201563.2</v>
      </c>
      <c r="AT22" s="301"/>
      <c r="AU22" s="301"/>
      <c r="AV22" s="301"/>
      <c r="AW22" s="301"/>
      <c r="AX22" s="301"/>
      <c r="AY22" s="301"/>
      <c r="AZ22" s="301"/>
      <c r="BA22" s="301"/>
      <c r="BB22" s="302"/>
      <c r="BC22" s="90">
        <f t="shared" si="3"/>
        <v>0</v>
      </c>
      <c r="BD22" s="94">
        <f>SUM(BD23:BD27)</f>
        <v>0</v>
      </c>
      <c r="BE22" s="85">
        <v>0</v>
      </c>
      <c r="BF22" s="293">
        <v>0</v>
      </c>
      <c r="BG22" s="294"/>
      <c r="BH22" s="294"/>
      <c r="BI22" s="294"/>
      <c r="BJ22" s="294"/>
      <c r="BK22" s="294"/>
      <c r="BL22" s="294"/>
      <c r="BM22" s="294"/>
      <c r="BN22" s="295"/>
      <c r="BO22" s="293">
        <v>0</v>
      </c>
      <c r="BP22" s="294"/>
      <c r="BQ22" s="294"/>
      <c r="BR22" s="294"/>
      <c r="BS22" s="294"/>
      <c r="BT22" s="295"/>
      <c r="BU22" s="279"/>
      <c r="BV22" s="280"/>
      <c r="BW22" s="280"/>
      <c r="BX22" s="280"/>
      <c r="BY22" s="280"/>
      <c r="BZ22" s="296"/>
    </row>
    <row r="23" spans="1:78" s="47" customFormat="1" ht="78.75" customHeight="1">
      <c r="A23" s="297" t="s">
        <v>75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7"/>
      <c r="Q23" s="261" t="s">
        <v>166</v>
      </c>
      <c r="R23" s="262"/>
      <c r="S23" s="262"/>
      <c r="T23" s="263"/>
      <c r="U23" s="261" t="s">
        <v>76</v>
      </c>
      <c r="V23" s="262"/>
      <c r="W23" s="262"/>
      <c r="X23" s="262"/>
      <c r="Y23" s="262"/>
      <c r="Z23" s="262"/>
      <c r="AA23" s="262"/>
      <c r="AB23" s="263"/>
      <c r="AC23" s="293">
        <f t="shared" si="1"/>
        <v>0</v>
      </c>
      <c r="AD23" s="294"/>
      <c r="AE23" s="294"/>
      <c r="AF23" s="294"/>
      <c r="AG23" s="294"/>
      <c r="AH23" s="294"/>
      <c r="AI23" s="90">
        <f t="shared" si="2"/>
        <v>0</v>
      </c>
      <c r="AJ23" s="84">
        <v>0</v>
      </c>
      <c r="AK23" s="84"/>
      <c r="AL23" s="84"/>
      <c r="AM23" s="84"/>
      <c r="AN23" s="84"/>
      <c r="AO23" s="84"/>
      <c r="AP23" s="84"/>
      <c r="AQ23" s="84"/>
      <c r="AR23" s="86"/>
      <c r="AS23" s="300">
        <v>0</v>
      </c>
      <c r="AT23" s="301"/>
      <c r="AU23" s="301"/>
      <c r="AV23" s="301"/>
      <c r="AW23" s="301"/>
      <c r="AX23" s="301"/>
      <c r="AY23" s="301"/>
      <c r="AZ23" s="301"/>
      <c r="BA23" s="301"/>
      <c r="BB23" s="302"/>
      <c r="BC23" s="90">
        <f t="shared" si="3"/>
        <v>0</v>
      </c>
      <c r="BD23" s="90">
        <v>0</v>
      </c>
      <c r="BE23" s="126">
        <v>0</v>
      </c>
      <c r="BF23" s="300">
        <v>0</v>
      </c>
      <c r="BG23" s="301"/>
      <c r="BH23" s="301"/>
      <c r="BI23" s="301"/>
      <c r="BJ23" s="301"/>
      <c r="BK23" s="301"/>
      <c r="BL23" s="301"/>
      <c r="BM23" s="301"/>
      <c r="BN23" s="302"/>
      <c r="BO23" s="300">
        <v>0</v>
      </c>
      <c r="BP23" s="301"/>
      <c r="BQ23" s="301"/>
      <c r="BR23" s="301"/>
      <c r="BS23" s="301"/>
      <c r="BT23" s="302"/>
      <c r="BU23" s="281"/>
      <c r="BV23" s="282"/>
      <c r="BW23" s="282"/>
      <c r="BX23" s="282"/>
      <c r="BY23" s="282"/>
      <c r="BZ23" s="283"/>
    </row>
    <row r="24" spans="1:78" s="47" customFormat="1" ht="119.25" customHeight="1">
      <c r="A24" s="303" t="s">
        <v>77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7"/>
      <c r="Q24" s="261" t="s">
        <v>167</v>
      </c>
      <c r="R24" s="262"/>
      <c r="S24" s="262"/>
      <c r="T24" s="263"/>
      <c r="U24" s="261" t="s">
        <v>78</v>
      </c>
      <c r="V24" s="262"/>
      <c r="W24" s="262"/>
      <c r="X24" s="262"/>
      <c r="Y24" s="262"/>
      <c r="Z24" s="262"/>
      <c r="AA24" s="262"/>
      <c r="AB24" s="263"/>
      <c r="AC24" s="293">
        <f t="shared" si="1"/>
        <v>0</v>
      </c>
      <c r="AD24" s="294"/>
      <c r="AE24" s="294"/>
      <c r="AF24" s="294"/>
      <c r="AG24" s="294"/>
      <c r="AH24" s="294"/>
      <c r="AI24" s="90">
        <f t="shared" si="2"/>
        <v>0</v>
      </c>
      <c r="AJ24" s="94">
        <f>AJ25+AJ26+AJ27</f>
        <v>0</v>
      </c>
      <c r="AK24" s="94"/>
      <c r="AL24" s="94"/>
      <c r="AM24" s="94"/>
      <c r="AN24" s="94"/>
      <c r="AO24" s="94"/>
      <c r="AP24" s="94"/>
      <c r="AQ24" s="94"/>
      <c r="AR24" s="95"/>
      <c r="AS24" s="293">
        <v>0</v>
      </c>
      <c r="AT24" s="294"/>
      <c r="AU24" s="294"/>
      <c r="AV24" s="294"/>
      <c r="AW24" s="294"/>
      <c r="AX24" s="294"/>
      <c r="AY24" s="294"/>
      <c r="AZ24" s="294"/>
      <c r="BA24" s="294"/>
      <c r="BB24" s="295"/>
      <c r="BC24" s="90">
        <f t="shared" si="3"/>
        <v>0</v>
      </c>
      <c r="BD24" s="94">
        <f>BD25+BD26+BD27</f>
        <v>0</v>
      </c>
      <c r="BE24" s="90">
        <f>BE25+BE26+BE27</f>
        <v>0</v>
      </c>
      <c r="BF24" s="294">
        <v>0</v>
      </c>
      <c r="BG24" s="294"/>
      <c r="BH24" s="294"/>
      <c r="BI24" s="294"/>
      <c r="BJ24" s="294"/>
      <c r="BK24" s="294"/>
      <c r="BL24" s="294"/>
      <c r="BM24" s="294"/>
      <c r="BN24" s="295"/>
      <c r="BO24" s="293">
        <v>0</v>
      </c>
      <c r="BP24" s="294"/>
      <c r="BQ24" s="294"/>
      <c r="BR24" s="294"/>
      <c r="BS24" s="294"/>
      <c r="BT24" s="295"/>
      <c r="BU24" s="279"/>
      <c r="BV24" s="280"/>
      <c r="BW24" s="280"/>
      <c r="BX24" s="280"/>
      <c r="BY24" s="280"/>
      <c r="BZ24" s="296"/>
    </row>
    <row r="25" spans="1:78" s="47" customFormat="1" ht="13.5" customHeight="1">
      <c r="A25" s="297" t="s">
        <v>79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9"/>
      <c r="Q25" s="261" t="s">
        <v>168</v>
      </c>
      <c r="R25" s="262"/>
      <c r="S25" s="262"/>
      <c r="T25" s="263"/>
      <c r="U25" s="261" t="s">
        <v>80</v>
      </c>
      <c r="V25" s="262"/>
      <c r="W25" s="262"/>
      <c r="X25" s="262"/>
      <c r="Y25" s="262"/>
      <c r="Z25" s="262"/>
      <c r="AA25" s="262"/>
      <c r="AB25" s="263"/>
      <c r="AC25" s="293">
        <f t="shared" si="1"/>
        <v>0</v>
      </c>
      <c r="AD25" s="294"/>
      <c r="AE25" s="294"/>
      <c r="AF25" s="294"/>
      <c r="AG25" s="294"/>
      <c r="AH25" s="294"/>
      <c r="AI25" s="90">
        <f t="shared" si="2"/>
        <v>0</v>
      </c>
      <c r="AJ25" s="84">
        <v>0</v>
      </c>
      <c r="AK25" s="84"/>
      <c r="AL25" s="84"/>
      <c r="AM25" s="84"/>
      <c r="AN25" s="84"/>
      <c r="AO25" s="84"/>
      <c r="AP25" s="84"/>
      <c r="AQ25" s="84"/>
      <c r="AR25" s="86"/>
      <c r="AS25" s="300">
        <v>0</v>
      </c>
      <c r="AT25" s="301"/>
      <c r="AU25" s="301"/>
      <c r="AV25" s="301"/>
      <c r="AW25" s="301"/>
      <c r="AX25" s="301"/>
      <c r="AY25" s="301"/>
      <c r="AZ25" s="301"/>
      <c r="BA25" s="301"/>
      <c r="BB25" s="302"/>
      <c r="BC25" s="90">
        <f t="shared" si="3"/>
        <v>0</v>
      </c>
      <c r="BD25" s="90">
        <v>0</v>
      </c>
      <c r="BE25" s="127">
        <v>0</v>
      </c>
      <c r="BF25" s="300">
        <v>0</v>
      </c>
      <c r="BG25" s="301"/>
      <c r="BH25" s="301"/>
      <c r="BI25" s="301"/>
      <c r="BJ25" s="301"/>
      <c r="BK25" s="301"/>
      <c r="BL25" s="301"/>
      <c r="BM25" s="301"/>
      <c r="BN25" s="302"/>
      <c r="BO25" s="300">
        <v>0</v>
      </c>
      <c r="BP25" s="301"/>
      <c r="BQ25" s="301"/>
      <c r="BR25" s="301"/>
      <c r="BS25" s="301"/>
      <c r="BT25" s="302"/>
      <c r="BU25" s="281"/>
      <c r="BV25" s="282"/>
      <c r="BW25" s="282"/>
      <c r="BX25" s="282"/>
      <c r="BY25" s="282"/>
      <c r="BZ25" s="283"/>
    </row>
    <row r="26" spans="1:78" s="47" customFormat="1" ht="13.5" customHeight="1">
      <c r="A26" s="297" t="s">
        <v>81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9"/>
      <c r="Q26" s="261" t="s">
        <v>169</v>
      </c>
      <c r="R26" s="262"/>
      <c r="S26" s="262"/>
      <c r="T26" s="263"/>
      <c r="U26" s="261" t="s">
        <v>82</v>
      </c>
      <c r="V26" s="262"/>
      <c r="W26" s="262"/>
      <c r="X26" s="262"/>
      <c r="Y26" s="262"/>
      <c r="Z26" s="262"/>
      <c r="AA26" s="262"/>
      <c r="AB26" s="263"/>
      <c r="AC26" s="293">
        <f t="shared" si="1"/>
        <v>0</v>
      </c>
      <c r="AD26" s="294"/>
      <c r="AE26" s="294"/>
      <c r="AF26" s="294"/>
      <c r="AG26" s="294"/>
      <c r="AH26" s="294"/>
      <c r="AI26" s="90">
        <f t="shared" si="2"/>
        <v>0</v>
      </c>
      <c r="AJ26" s="84">
        <v>0</v>
      </c>
      <c r="AK26" s="84"/>
      <c r="AL26" s="84"/>
      <c r="AM26" s="84"/>
      <c r="AN26" s="84"/>
      <c r="AO26" s="84"/>
      <c r="AP26" s="84"/>
      <c r="AQ26" s="84"/>
      <c r="AR26" s="86"/>
      <c r="AS26" s="300">
        <v>0</v>
      </c>
      <c r="AT26" s="301"/>
      <c r="AU26" s="301"/>
      <c r="AV26" s="301"/>
      <c r="AW26" s="301"/>
      <c r="AX26" s="301"/>
      <c r="AY26" s="301"/>
      <c r="AZ26" s="301"/>
      <c r="BA26" s="301"/>
      <c r="BB26" s="302"/>
      <c r="BC26" s="90">
        <f t="shared" si="3"/>
        <v>0</v>
      </c>
      <c r="BD26" s="90">
        <v>0</v>
      </c>
      <c r="BE26" s="90">
        <v>0</v>
      </c>
      <c r="BF26" s="300">
        <v>0</v>
      </c>
      <c r="BG26" s="301"/>
      <c r="BH26" s="301"/>
      <c r="BI26" s="301"/>
      <c r="BJ26" s="301"/>
      <c r="BK26" s="301"/>
      <c r="BL26" s="301"/>
      <c r="BM26" s="301"/>
      <c r="BN26" s="302"/>
      <c r="BO26" s="300">
        <v>0</v>
      </c>
      <c r="BP26" s="301"/>
      <c r="BQ26" s="301"/>
      <c r="BR26" s="301"/>
      <c r="BS26" s="301"/>
      <c r="BT26" s="302"/>
      <c r="BU26" s="281"/>
      <c r="BV26" s="282"/>
      <c r="BW26" s="282"/>
      <c r="BX26" s="282"/>
      <c r="BY26" s="282"/>
      <c r="BZ26" s="283"/>
    </row>
    <row r="27" spans="1:78" s="47" customFormat="1" ht="13.5" customHeight="1">
      <c r="A27" s="297" t="s">
        <v>83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9"/>
      <c r="Q27" s="261" t="s">
        <v>170</v>
      </c>
      <c r="R27" s="262"/>
      <c r="S27" s="262"/>
      <c r="T27" s="263"/>
      <c r="U27" s="261" t="s">
        <v>84</v>
      </c>
      <c r="V27" s="262"/>
      <c r="W27" s="262"/>
      <c r="X27" s="262"/>
      <c r="Y27" s="262"/>
      <c r="Z27" s="262"/>
      <c r="AA27" s="262"/>
      <c r="AB27" s="263"/>
      <c r="AC27" s="293">
        <f t="shared" si="1"/>
        <v>0</v>
      </c>
      <c r="AD27" s="294"/>
      <c r="AE27" s="294"/>
      <c r="AF27" s="294"/>
      <c r="AG27" s="294"/>
      <c r="AH27" s="294"/>
      <c r="AI27" s="90">
        <f t="shared" si="2"/>
        <v>0</v>
      </c>
      <c r="AJ27" s="84">
        <v>0</v>
      </c>
      <c r="AK27" s="84"/>
      <c r="AL27" s="84"/>
      <c r="AM27" s="84"/>
      <c r="AN27" s="84"/>
      <c r="AO27" s="84"/>
      <c r="AP27" s="84"/>
      <c r="AQ27" s="84"/>
      <c r="AR27" s="86"/>
      <c r="AS27" s="300">
        <v>0</v>
      </c>
      <c r="AT27" s="301"/>
      <c r="AU27" s="301"/>
      <c r="AV27" s="301"/>
      <c r="AW27" s="301"/>
      <c r="AX27" s="301"/>
      <c r="AY27" s="301"/>
      <c r="AZ27" s="301"/>
      <c r="BA27" s="301"/>
      <c r="BB27" s="302"/>
      <c r="BC27" s="90">
        <f t="shared" si="3"/>
        <v>0</v>
      </c>
      <c r="BD27" s="90">
        <v>0</v>
      </c>
      <c r="BE27" s="90">
        <v>0</v>
      </c>
      <c r="BF27" s="300">
        <v>0</v>
      </c>
      <c r="BG27" s="301"/>
      <c r="BH27" s="301"/>
      <c r="BI27" s="301"/>
      <c r="BJ27" s="301"/>
      <c r="BK27" s="301"/>
      <c r="BL27" s="301"/>
      <c r="BM27" s="301"/>
      <c r="BN27" s="302"/>
      <c r="BO27" s="300">
        <v>0</v>
      </c>
      <c r="BP27" s="301"/>
      <c r="BQ27" s="301"/>
      <c r="BR27" s="301"/>
      <c r="BS27" s="301"/>
      <c r="BT27" s="302"/>
      <c r="BU27" s="281"/>
      <c r="BV27" s="282"/>
      <c r="BW27" s="282"/>
      <c r="BX27" s="282"/>
      <c r="BY27" s="282"/>
      <c r="BZ27" s="283"/>
    </row>
    <row r="28" spans="1:78" s="47" customFormat="1" ht="27" customHeight="1">
      <c r="A28" s="276" t="s">
        <v>85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8"/>
      <c r="Q28" s="261" t="s">
        <v>171</v>
      </c>
      <c r="R28" s="262"/>
      <c r="S28" s="262"/>
      <c r="T28" s="263"/>
      <c r="U28" s="261" t="s">
        <v>86</v>
      </c>
      <c r="V28" s="262"/>
      <c r="W28" s="262"/>
      <c r="X28" s="262"/>
      <c r="Y28" s="262"/>
      <c r="Z28" s="262"/>
      <c r="AA28" s="262"/>
      <c r="AB28" s="263"/>
      <c r="AC28" s="293">
        <f t="shared" si="1"/>
        <v>494249.03</v>
      </c>
      <c r="AD28" s="294"/>
      <c r="AE28" s="294"/>
      <c r="AF28" s="294"/>
      <c r="AG28" s="294"/>
      <c r="AH28" s="294"/>
      <c r="AI28" s="90">
        <f t="shared" si="2"/>
        <v>494249.03</v>
      </c>
      <c r="AJ28" s="94">
        <f>AJ30</f>
        <v>494249.03</v>
      </c>
      <c r="AK28" s="94"/>
      <c r="AL28" s="94"/>
      <c r="AM28" s="94"/>
      <c r="AN28" s="94"/>
      <c r="AO28" s="94"/>
      <c r="AP28" s="94"/>
      <c r="AQ28" s="94"/>
      <c r="AR28" s="95"/>
      <c r="AS28" s="293">
        <f>AS30</f>
        <v>0</v>
      </c>
      <c r="AT28" s="294"/>
      <c r="AU28" s="294"/>
      <c r="AV28" s="294"/>
      <c r="AW28" s="294"/>
      <c r="AX28" s="294"/>
      <c r="AY28" s="294"/>
      <c r="AZ28" s="294"/>
      <c r="BA28" s="294"/>
      <c r="BB28" s="295"/>
      <c r="BC28" s="90">
        <f t="shared" si="3"/>
        <v>0</v>
      </c>
      <c r="BD28" s="94">
        <f>BD30</f>
        <v>0</v>
      </c>
      <c r="BE28" s="90">
        <f>BE30</f>
        <v>0</v>
      </c>
      <c r="BF28" s="293">
        <f>BF30</f>
        <v>0</v>
      </c>
      <c r="BG28" s="294"/>
      <c r="BH28" s="294"/>
      <c r="BI28" s="294"/>
      <c r="BJ28" s="294"/>
      <c r="BK28" s="294"/>
      <c r="BL28" s="294"/>
      <c r="BM28" s="294"/>
      <c r="BN28" s="295"/>
      <c r="BO28" s="293">
        <f>BO30</f>
        <v>0</v>
      </c>
      <c r="BP28" s="294"/>
      <c r="BQ28" s="294"/>
      <c r="BR28" s="294"/>
      <c r="BS28" s="294"/>
      <c r="BT28" s="295"/>
      <c r="BU28" s="279"/>
      <c r="BV28" s="280"/>
      <c r="BW28" s="280"/>
      <c r="BX28" s="280"/>
      <c r="BY28" s="280"/>
      <c r="BZ28" s="296"/>
    </row>
    <row r="29" spans="1:78" s="47" customFormat="1" ht="18" customHeight="1">
      <c r="A29" s="256" t="s">
        <v>68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Q29" s="261"/>
      <c r="R29" s="262"/>
      <c r="S29" s="262"/>
      <c r="T29" s="263"/>
      <c r="U29" s="261"/>
      <c r="V29" s="262"/>
      <c r="W29" s="262"/>
      <c r="X29" s="262"/>
      <c r="Y29" s="262"/>
      <c r="Z29" s="262"/>
      <c r="AA29" s="262"/>
      <c r="AB29" s="263"/>
      <c r="AC29" s="293">
        <v>0</v>
      </c>
      <c r="AD29" s="294"/>
      <c r="AE29" s="294"/>
      <c r="AF29" s="294"/>
      <c r="AG29" s="294"/>
      <c r="AH29" s="294"/>
      <c r="AI29" s="90">
        <f t="shared" si="2"/>
        <v>0</v>
      </c>
      <c r="AJ29" s="84">
        <v>0</v>
      </c>
      <c r="AK29" s="84"/>
      <c r="AL29" s="84"/>
      <c r="AM29" s="84"/>
      <c r="AN29" s="84"/>
      <c r="AO29" s="84"/>
      <c r="AP29" s="84"/>
      <c r="AQ29" s="84"/>
      <c r="AR29" s="86"/>
      <c r="AS29" s="300">
        <v>0</v>
      </c>
      <c r="AT29" s="301"/>
      <c r="AU29" s="301"/>
      <c r="AV29" s="301"/>
      <c r="AW29" s="301"/>
      <c r="AX29" s="301"/>
      <c r="AY29" s="301"/>
      <c r="AZ29" s="301"/>
      <c r="BA29" s="301"/>
      <c r="BB29" s="302"/>
      <c r="BC29" s="90">
        <f t="shared" si="3"/>
        <v>0</v>
      </c>
      <c r="BD29" s="90">
        <v>0</v>
      </c>
      <c r="BE29" s="90">
        <v>0</v>
      </c>
      <c r="BF29" s="300">
        <v>0</v>
      </c>
      <c r="BG29" s="301"/>
      <c r="BH29" s="301"/>
      <c r="BI29" s="301"/>
      <c r="BJ29" s="301"/>
      <c r="BK29" s="301"/>
      <c r="BL29" s="301"/>
      <c r="BM29" s="301"/>
      <c r="BN29" s="302"/>
      <c r="BO29" s="300">
        <v>0</v>
      </c>
      <c r="BP29" s="301"/>
      <c r="BQ29" s="301"/>
      <c r="BR29" s="301"/>
      <c r="BS29" s="301"/>
      <c r="BT29" s="302"/>
      <c r="BU29" s="281"/>
      <c r="BV29" s="282"/>
      <c r="BW29" s="282"/>
      <c r="BX29" s="282"/>
      <c r="BY29" s="282"/>
      <c r="BZ29" s="283"/>
    </row>
    <row r="30" spans="1:78" s="47" customFormat="1" ht="41.25" customHeight="1">
      <c r="A30" s="297" t="s">
        <v>87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9"/>
      <c r="Q30" s="261" t="s">
        <v>172</v>
      </c>
      <c r="R30" s="262"/>
      <c r="S30" s="262"/>
      <c r="T30" s="263"/>
      <c r="U30" s="261" t="s">
        <v>88</v>
      </c>
      <c r="V30" s="262"/>
      <c r="W30" s="262"/>
      <c r="X30" s="262"/>
      <c r="Y30" s="262"/>
      <c r="Z30" s="262"/>
      <c r="AA30" s="262"/>
      <c r="AB30" s="263"/>
      <c r="AC30" s="293">
        <f t="shared" si="1"/>
        <v>494249.03</v>
      </c>
      <c r="AD30" s="294"/>
      <c r="AE30" s="294"/>
      <c r="AF30" s="294"/>
      <c r="AG30" s="294"/>
      <c r="AH30" s="294"/>
      <c r="AI30" s="90">
        <f t="shared" si="2"/>
        <v>494249.03</v>
      </c>
      <c r="AJ30" s="94">
        <f>SUM(AJ31:AJ33)</f>
        <v>494249.03</v>
      </c>
      <c r="AK30" s="94"/>
      <c r="AL30" s="94"/>
      <c r="AM30" s="94"/>
      <c r="AN30" s="94"/>
      <c r="AO30" s="94"/>
      <c r="AP30" s="94"/>
      <c r="AQ30" s="94"/>
      <c r="AR30" s="95"/>
      <c r="AS30" s="293">
        <f>SUM(AS31:BB33)</f>
        <v>0</v>
      </c>
      <c r="AT30" s="294"/>
      <c r="AU30" s="294"/>
      <c r="AV30" s="294"/>
      <c r="AW30" s="294"/>
      <c r="AX30" s="294"/>
      <c r="AY30" s="294"/>
      <c r="AZ30" s="294"/>
      <c r="BA30" s="294"/>
      <c r="BB30" s="295"/>
      <c r="BC30" s="90">
        <f t="shared" si="3"/>
        <v>0</v>
      </c>
      <c r="BD30" s="94">
        <f>SUM(BD31:BD33)</f>
        <v>0</v>
      </c>
      <c r="BE30" s="90">
        <f>SUM(BE31:BE33)</f>
        <v>0</v>
      </c>
      <c r="BF30" s="293">
        <f>SUM(BF31:BN33)</f>
        <v>0</v>
      </c>
      <c r="BG30" s="294"/>
      <c r="BH30" s="294"/>
      <c r="BI30" s="294"/>
      <c r="BJ30" s="294"/>
      <c r="BK30" s="294"/>
      <c r="BL30" s="294"/>
      <c r="BM30" s="294"/>
      <c r="BN30" s="295"/>
      <c r="BO30" s="293">
        <f>SUM(BO31:BT33)</f>
        <v>0</v>
      </c>
      <c r="BP30" s="294"/>
      <c r="BQ30" s="294"/>
      <c r="BR30" s="294"/>
      <c r="BS30" s="294"/>
      <c r="BT30" s="295"/>
      <c r="BU30" s="279"/>
      <c r="BV30" s="280"/>
      <c r="BW30" s="280"/>
      <c r="BX30" s="280"/>
      <c r="BY30" s="280"/>
      <c r="BZ30" s="296"/>
    </row>
    <row r="31" spans="1:78" s="47" customFormat="1" ht="39.75" customHeight="1">
      <c r="A31" s="308" t="s">
        <v>89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10"/>
      <c r="Q31" s="261" t="s">
        <v>173</v>
      </c>
      <c r="R31" s="262"/>
      <c r="S31" s="262"/>
      <c r="T31" s="263"/>
      <c r="U31" s="261" t="s">
        <v>90</v>
      </c>
      <c r="V31" s="262"/>
      <c r="W31" s="262"/>
      <c r="X31" s="262"/>
      <c r="Y31" s="262"/>
      <c r="Z31" s="262"/>
      <c r="AA31" s="262"/>
      <c r="AB31" s="263"/>
      <c r="AC31" s="293">
        <f t="shared" si="1"/>
        <v>494249.03</v>
      </c>
      <c r="AD31" s="294"/>
      <c r="AE31" s="294"/>
      <c r="AF31" s="294"/>
      <c r="AG31" s="294"/>
      <c r="AH31" s="294"/>
      <c r="AI31" s="90">
        <f t="shared" si="2"/>
        <v>494249.03</v>
      </c>
      <c r="AJ31" s="84">
        <v>494249.03</v>
      </c>
      <c r="AK31" s="84"/>
      <c r="AL31" s="84"/>
      <c r="AM31" s="84"/>
      <c r="AN31" s="84"/>
      <c r="AO31" s="84"/>
      <c r="AP31" s="84"/>
      <c r="AQ31" s="84"/>
      <c r="AR31" s="86"/>
      <c r="AS31" s="300">
        <v>0</v>
      </c>
      <c r="AT31" s="301"/>
      <c r="AU31" s="301"/>
      <c r="AV31" s="301"/>
      <c r="AW31" s="301"/>
      <c r="AX31" s="301"/>
      <c r="AY31" s="301"/>
      <c r="AZ31" s="301"/>
      <c r="BA31" s="301"/>
      <c r="BB31" s="302"/>
      <c r="BC31" s="90">
        <f t="shared" si="3"/>
        <v>0</v>
      </c>
      <c r="BD31" s="85">
        <v>0</v>
      </c>
      <c r="BE31" s="85">
        <v>0</v>
      </c>
      <c r="BF31" s="300">
        <v>0</v>
      </c>
      <c r="BG31" s="301"/>
      <c r="BH31" s="301"/>
      <c r="BI31" s="301"/>
      <c r="BJ31" s="301"/>
      <c r="BK31" s="301"/>
      <c r="BL31" s="301"/>
      <c r="BM31" s="301"/>
      <c r="BN31" s="302"/>
      <c r="BO31" s="300">
        <v>0</v>
      </c>
      <c r="BP31" s="301"/>
      <c r="BQ31" s="301"/>
      <c r="BR31" s="301"/>
      <c r="BS31" s="301"/>
      <c r="BT31" s="302"/>
      <c r="BU31" s="281"/>
      <c r="BV31" s="282"/>
      <c r="BW31" s="282"/>
      <c r="BX31" s="282"/>
      <c r="BY31" s="282"/>
      <c r="BZ31" s="283"/>
    </row>
    <row r="32" spans="1:78" s="47" customFormat="1" ht="26.25" customHeight="1">
      <c r="A32" s="303" t="s">
        <v>91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2"/>
      <c r="Q32" s="261" t="s">
        <v>174</v>
      </c>
      <c r="R32" s="262"/>
      <c r="S32" s="262"/>
      <c r="T32" s="263"/>
      <c r="U32" s="261" t="s">
        <v>92</v>
      </c>
      <c r="V32" s="262"/>
      <c r="W32" s="262"/>
      <c r="X32" s="262"/>
      <c r="Y32" s="262"/>
      <c r="Z32" s="262"/>
      <c r="AA32" s="262"/>
      <c r="AB32" s="263"/>
      <c r="AC32" s="293">
        <f t="shared" si="1"/>
        <v>0</v>
      </c>
      <c r="AD32" s="294"/>
      <c r="AE32" s="294"/>
      <c r="AF32" s="294"/>
      <c r="AG32" s="294"/>
      <c r="AH32" s="294"/>
      <c r="AI32" s="90">
        <f t="shared" si="2"/>
        <v>0</v>
      </c>
      <c r="AJ32" s="84">
        <v>0</v>
      </c>
      <c r="AK32" s="84"/>
      <c r="AL32" s="84"/>
      <c r="AM32" s="84"/>
      <c r="AN32" s="84"/>
      <c r="AO32" s="84"/>
      <c r="AP32" s="84"/>
      <c r="AQ32" s="84"/>
      <c r="AR32" s="86"/>
      <c r="AS32" s="300">
        <v>0</v>
      </c>
      <c r="AT32" s="301"/>
      <c r="AU32" s="301"/>
      <c r="AV32" s="301"/>
      <c r="AW32" s="301"/>
      <c r="AX32" s="301"/>
      <c r="AY32" s="301"/>
      <c r="AZ32" s="301"/>
      <c r="BA32" s="301"/>
      <c r="BB32" s="302"/>
      <c r="BC32" s="90">
        <f t="shared" si="3"/>
        <v>0</v>
      </c>
      <c r="BD32" s="90">
        <v>0</v>
      </c>
      <c r="BE32" s="90">
        <v>0</v>
      </c>
      <c r="BF32" s="300">
        <v>0</v>
      </c>
      <c r="BG32" s="301"/>
      <c r="BH32" s="301"/>
      <c r="BI32" s="301"/>
      <c r="BJ32" s="301"/>
      <c r="BK32" s="301"/>
      <c r="BL32" s="301"/>
      <c r="BM32" s="301"/>
      <c r="BN32" s="302"/>
      <c r="BO32" s="300">
        <v>0</v>
      </c>
      <c r="BP32" s="301"/>
      <c r="BQ32" s="301"/>
      <c r="BR32" s="301"/>
      <c r="BS32" s="301"/>
      <c r="BT32" s="302"/>
      <c r="BU32" s="281"/>
      <c r="BV32" s="282"/>
      <c r="BW32" s="282"/>
      <c r="BX32" s="282"/>
      <c r="BY32" s="282"/>
      <c r="BZ32" s="283"/>
    </row>
    <row r="33" spans="1:78" s="47" customFormat="1" ht="26.25" customHeight="1">
      <c r="A33" s="303" t="s">
        <v>93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2"/>
      <c r="Q33" s="261" t="s">
        <v>175</v>
      </c>
      <c r="R33" s="262"/>
      <c r="S33" s="262"/>
      <c r="T33" s="263"/>
      <c r="U33" s="261" t="s">
        <v>94</v>
      </c>
      <c r="V33" s="262"/>
      <c r="W33" s="262"/>
      <c r="X33" s="262"/>
      <c r="Y33" s="262"/>
      <c r="Z33" s="262"/>
      <c r="AA33" s="262"/>
      <c r="AB33" s="263"/>
      <c r="AC33" s="293">
        <f t="shared" si="1"/>
        <v>0</v>
      </c>
      <c r="AD33" s="294"/>
      <c r="AE33" s="294"/>
      <c r="AF33" s="294"/>
      <c r="AG33" s="294"/>
      <c r="AH33" s="294"/>
      <c r="AI33" s="90">
        <f t="shared" si="2"/>
        <v>0</v>
      </c>
      <c r="AJ33" s="84">
        <v>0</v>
      </c>
      <c r="AK33" s="84"/>
      <c r="AL33" s="84"/>
      <c r="AM33" s="84"/>
      <c r="AN33" s="84"/>
      <c r="AO33" s="84"/>
      <c r="AP33" s="84"/>
      <c r="AQ33" s="84"/>
      <c r="AR33" s="86"/>
      <c r="AS33" s="300">
        <v>0</v>
      </c>
      <c r="AT33" s="301"/>
      <c r="AU33" s="301"/>
      <c r="AV33" s="301"/>
      <c r="AW33" s="301"/>
      <c r="AX33" s="301"/>
      <c r="AY33" s="301"/>
      <c r="AZ33" s="301"/>
      <c r="BA33" s="301"/>
      <c r="BB33" s="302"/>
      <c r="BC33" s="90">
        <f t="shared" si="3"/>
        <v>0</v>
      </c>
      <c r="BD33" s="90">
        <v>0</v>
      </c>
      <c r="BE33" s="90">
        <v>0</v>
      </c>
      <c r="BF33" s="300">
        <v>0</v>
      </c>
      <c r="BG33" s="301"/>
      <c r="BH33" s="301"/>
      <c r="BI33" s="301"/>
      <c r="BJ33" s="301"/>
      <c r="BK33" s="301"/>
      <c r="BL33" s="301"/>
      <c r="BM33" s="301"/>
      <c r="BN33" s="302"/>
      <c r="BO33" s="300">
        <v>0</v>
      </c>
      <c r="BP33" s="301"/>
      <c r="BQ33" s="301"/>
      <c r="BR33" s="301"/>
      <c r="BS33" s="301"/>
      <c r="BT33" s="302"/>
      <c r="BU33" s="281"/>
      <c r="BV33" s="282"/>
      <c r="BW33" s="282"/>
      <c r="BX33" s="282"/>
      <c r="BY33" s="282"/>
      <c r="BZ33" s="283"/>
    </row>
    <row r="34" spans="1:78" s="47" customFormat="1" ht="39.75" customHeight="1">
      <c r="A34" s="297" t="s">
        <v>176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2"/>
      <c r="Q34" s="261" t="s">
        <v>177</v>
      </c>
      <c r="R34" s="262"/>
      <c r="S34" s="262"/>
      <c r="T34" s="263"/>
      <c r="U34" s="261"/>
      <c r="V34" s="262"/>
      <c r="W34" s="262"/>
      <c r="X34" s="262"/>
      <c r="Y34" s="262"/>
      <c r="Z34" s="262"/>
      <c r="AA34" s="262"/>
      <c r="AB34" s="263"/>
      <c r="AC34" s="293">
        <f t="shared" si="1"/>
        <v>0</v>
      </c>
      <c r="AD34" s="294"/>
      <c r="AE34" s="294"/>
      <c r="AF34" s="294"/>
      <c r="AG34" s="294"/>
      <c r="AH34" s="294"/>
      <c r="AI34" s="90">
        <f t="shared" si="2"/>
        <v>0</v>
      </c>
      <c r="AJ34" s="84">
        <v>0</v>
      </c>
      <c r="AK34" s="84"/>
      <c r="AL34" s="84"/>
      <c r="AM34" s="84"/>
      <c r="AN34" s="84"/>
      <c r="AO34" s="84"/>
      <c r="AP34" s="84"/>
      <c r="AQ34" s="84"/>
      <c r="AR34" s="86"/>
      <c r="AS34" s="300">
        <v>0</v>
      </c>
      <c r="AT34" s="301"/>
      <c r="AU34" s="301"/>
      <c r="AV34" s="301"/>
      <c r="AW34" s="301"/>
      <c r="AX34" s="301"/>
      <c r="AY34" s="301"/>
      <c r="AZ34" s="301"/>
      <c r="BA34" s="301"/>
      <c r="BB34" s="302"/>
      <c r="BC34" s="90">
        <f t="shared" si="3"/>
        <v>0</v>
      </c>
      <c r="BD34" s="90">
        <v>0</v>
      </c>
      <c r="BE34" s="90">
        <v>0</v>
      </c>
      <c r="BF34" s="300">
        <v>0</v>
      </c>
      <c r="BG34" s="301"/>
      <c r="BH34" s="301"/>
      <c r="BI34" s="301"/>
      <c r="BJ34" s="301"/>
      <c r="BK34" s="301"/>
      <c r="BL34" s="301"/>
      <c r="BM34" s="301"/>
      <c r="BN34" s="302"/>
      <c r="BO34" s="300">
        <v>0</v>
      </c>
      <c r="BP34" s="301"/>
      <c r="BQ34" s="301"/>
      <c r="BR34" s="301"/>
      <c r="BS34" s="301"/>
      <c r="BT34" s="302"/>
      <c r="BU34" s="281"/>
      <c r="BV34" s="282"/>
      <c r="BW34" s="282"/>
      <c r="BX34" s="282"/>
      <c r="BY34" s="282"/>
      <c r="BZ34" s="283"/>
    </row>
    <row r="35" spans="1:78" s="47" customFormat="1" ht="53.25" customHeight="1">
      <c r="A35" s="297" t="s">
        <v>178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9"/>
      <c r="Q35" s="261" t="s">
        <v>179</v>
      </c>
      <c r="R35" s="262"/>
      <c r="S35" s="262"/>
      <c r="T35" s="263"/>
      <c r="U35" s="261"/>
      <c r="V35" s="262"/>
      <c r="W35" s="262"/>
      <c r="X35" s="262"/>
      <c r="Y35" s="262"/>
      <c r="Z35" s="262"/>
      <c r="AA35" s="262"/>
      <c r="AB35" s="263"/>
      <c r="AC35" s="293">
        <f t="shared" si="1"/>
        <v>0</v>
      </c>
      <c r="AD35" s="294"/>
      <c r="AE35" s="294"/>
      <c r="AF35" s="294"/>
      <c r="AG35" s="294"/>
      <c r="AH35" s="294"/>
      <c r="AI35" s="90">
        <f t="shared" si="2"/>
        <v>0</v>
      </c>
      <c r="AJ35" s="84">
        <v>0</v>
      </c>
      <c r="AK35" s="84"/>
      <c r="AL35" s="84"/>
      <c r="AM35" s="84"/>
      <c r="AN35" s="84"/>
      <c r="AO35" s="84"/>
      <c r="AP35" s="84"/>
      <c r="AQ35" s="84"/>
      <c r="AR35" s="86"/>
      <c r="AS35" s="300">
        <v>0</v>
      </c>
      <c r="AT35" s="301"/>
      <c r="AU35" s="301"/>
      <c r="AV35" s="301"/>
      <c r="AW35" s="301"/>
      <c r="AX35" s="301"/>
      <c r="AY35" s="301"/>
      <c r="AZ35" s="301"/>
      <c r="BA35" s="301"/>
      <c r="BB35" s="302"/>
      <c r="BC35" s="90">
        <f t="shared" si="3"/>
        <v>0</v>
      </c>
      <c r="BD35" s="90">
        <v>0</v>
      </c>
      <c r="BE35" s="90">
        <v>0</v>
      </c>
      <c r="BF35" s="300">
        <v>0</v>
      </c>
      <c r="BG35" s="301"/>
      <c r="BH35" s="301"/>
      <c r="BI35" s="301"/>
      <c r="BJ35" s="301"/>
      <c r="BK35" s="301"/>
      <c r="BL35" s="301"/>
      <c r="BM35" s="301"/>
      <c r="BN35" s="302"/>
      <c r="BO35" s="300">
        <v>0</v>
      </c>
      <c r="BP35" s="301"/>
      <c r="BQ35" s="301"/>
      <c r="BR35" s="301"/>
      <c r="BS35" s="301"/>
      <c r="BT35" s="302"/>
      <c r="BU35" s="281"/>
      <c r="BV35" s="282"/>
      <c r="BW35" s="282"/>
      <c r="BX35" s="282"/>
      <c r="BY35" s="282"/>
      <c r="BZ35" s="283"/>
    </row>
    <row r="36" spans="1:78" s="47" customFormat="1" ht="39.75" customHeight="1">
      <c r="A36" s="297" t="s">
        <v>180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9"/>
      <c r="Q36" s="261" t="s">
        <v>181</v>
      </c>
      <c r="R36" s="262"/>
      <c r="S36" s="262"/>
      <c r="T36" s="263"/>
      <c r="U36" s="261" t="s">
        <v>46</v>
      </c>
      <c r="V36" s="262"/>
      <c r="W36" s="262"/>
      <c r="X36" s="262"/>
      <c r="Y36" s="262"/>
      <c r="Z36" s="262"/>
      <c r="AA36" s="262"/>
      <c r="AB36" s="263"/>
      <c r="AC36" s="293">
        <f>AI36+BC36+BF36+BO36</f>
        <v>32137744.46</v>
      </c>
      <c r="AD36" s="294"/>
      <c r="AE36" s="294"/>
      <c r="AF36" s="294"/>
      <c r="AG36" s="294"/>
      <c r="AH36" s="294"/>
      <c r="AI36" s="90">
        <f t="shared" si="2"/>
        <v>10399321.37</v>
      </c>
      <c r="AJ36" s="94">
        <f>SUM(AJ37:AJ53)</f>
        <v>8770321.37</v>
      </c>
      <c r="AK36" s="94"/>
      <c r="AL36" s="94"/>
      <c r="AM36" s="94"/>
      <c r="AN36" s="94"/>
      <c r="AO36" s="94"/>
      <c r="AP36" s="94"/>
      <c r="AQ36" s="94"/>
      <c r="AR36" s="95"/>
      <c r="AS36" s="293">
        <f>SUM(AS37:BB53)</f>
        <v>1629000</v>
      </c>
      <c r="AT36" s="294"/>
      <c r="AU36" s="294"/>
      <c r="AV36" s="294"/>
      <c r="AW36" s="294"/>
      <c r="AX36" s="294"/>
      <c r="AY36" s="294"/>
      <c r="AZ36" s="294"/>
      <c r="BA36" s="294"/>
      <c r="BB36" s="295"/>
      <c r="BC36" s="90">
        <f>SUM(BD36:BE36)</f>
        <v>20538423.09</v>
      </c>
      <c r="BD36" s="90">
        <f>SUM(BD37:BD53)</f>
        <v>8498968.1</v>
      </c>
      <c r="BE36" s="93">
        <f>SUM(BE37:BE53)</f>
        <v>12039454.99</v>
      </c>
      <c r="BF36" s="293">
        <f>SUM(BF37:BN53)</f>
        <v>0</v>
      </c>
      <c r="BG36" s="294"/>
      <c r="BH36" s="294"/>
      <c r="BI36" s="294"/>
      <c r="BJ36" s="294"/>
      <c r="BK36" s="294"/>
      <c r="BL36" s="294"/>
      <c r="BM36" s="294"/>
      <c r="BN36" s="295"/>
      <c r="BO36" s="270">
        <f>SUM(BO37:BT53)</f>
        <v>1200000</v>
      </c>
      <c r="BP36" s="271"/>
      <c r="BQ36" s="271"/>
      <c r="BR36" s="271"/>
      <c r="BS36" s="271"/>
      <c r="BT36" s="272"/>
      <c r="BU36" s="279"/>
      <c r="BV36" s="280"/>
      <c r="BW36" s="280"/>
      <c r="BX36" s="280"/>
      <c r="BY36" s="280"/>
      <c r="BZ36" s="296"/>
    </row>
    <row r="37" spans="1:78" s="47" customFormat="1" ht="26.25" customHeight="1">
      <c r="A37" s="303" t="s">
        <v>98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5"/>
      <c r="Q37" s="261" t="s">
        <v>182</v>
      </c>
      <c r="R37" s="262"/>
      <c r="S37" s="262"/>
      <c r="T37" s="263"/>
      <c r="U37" s="261" t="s">
        <v>97</v>
      </c>
      <c r="V37" s="262"/>
      <c r="W37" s="262"/>
      <c r="X37" s="262"/>
      <c r="Y37" s="262"/>
      <c r="Z37" s="262"/>
      <c r="AA37" s="262"/>
      <c r="AB37" s="263"/>
      <c r="AC37" s="293">
        <f t="shared" si="1"/>
        <v>1275232.81</v>
      </c>
      <c r="AD37" s="294"/>
      <c r="AE37" s="294"/>
      <c r="AF37" s="294"/>
      <c r="AG37" s="294"/>
      <c r="AH37" s="294"/>
      <c r="AI37" s="90">
        <f t="shared" si="2"/>
        <v>1275232.81</v>
      </c>
      <c r="AJ37" s="84">
        <v>1275232.81</v>
      </c>
      <c r="AK37" s="169"/>
      <c r="AL37" s="169"/>
      <c r="AM37" s="169"/>
      <c r="AN37" s="169"/>
      <c r="AO37" s="169"/>
      <c r="AP37" s="169"/>
      <c r="AQ37" s="169"/>
      <c r="AR37" s="170"/>
      <c r="AS37" s="313">
        <v>0</v>
      </c>
      <c r="AT37" s="314"/>
      <c r="AU37" s="314"/>
      <c r="AV37" s="314"/>
      <c r="AW37" s="314"/>
      <c r="AX37" s="314"/>
      <c r="AY37" s="314"/>
      <c r="AZ37" s="314"/>
      <c r="BA37" s="314"/>
      <c r="BB37" s="315"/>
      <c r="BC37" s="90">
        <f t="shared" si="3"/>
        <v>0</v>
      </c>
      <c r="BD37" s="85">
        <v>0</v>
      </c>
      <c r="BE37" s="85">
        <v>0</v>
      </c>
      <c r="BF37" s="300">
        <v>0</v>
      </c>
      <c r="BG37" s="301"/>
      <c r="BH37" s="301"/>
      <c r="BI37" s="301"/>
      <c r="BJ37" s="301"/>
      <c r="BK37" s="301"/>
      <c r="BL37" s="301"/>
      <c r="BM37" s="301"/>
      <c r="BN37" s="302"/>
      <c r="BO37" s="300">
        <v>0</v>
      </c>
      <c r="BP37" s="301"/>
      <c r="BQ37" s="301"/>
      <c r="BR37" s="301"/>
      <c r="BS37" s="301"/>
      <c r="BT37" s="302"/>
      <c r="BU37" s="281"/>
      <c r="BV37" s="282"/>
      <c r="BW37" s="282"/>
      <c r="BX37" s="282"/>
      <c r="BY37" s="282"/>
      <c r="BZ37" s="283"/>
    </row>
    <row r="38" spans="1:78" s="47" customFormat="1" ht="13.5" customHeight="1">
      <c r="A38" s="303" t="s">
        <v>99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5"/>
      <c r="Q38" s="261" t="s">
        <v>183</v>
      </c>
      <c r="R38" s="262"/>
      <c r="S38" s="262"/>
      <c r="T38" s="263"/>
      <c r="U38" s="261" t="s">
        <v>97</v>
      </c>
      <c r="V38" s="262"/>
      <c r="W38" s="262"/>
      <c r="X38" s="262"/>
      <c r="Y38" s="262"/>
      <c r="Z38" s="262"/>
      <c r="AA38" s="262"/>
      <c r="AB38" s="263"/>
      <c r="AC38" s="293">
        <f t="shared" si="1"/>
        <v>272766.65</v>
      </c>
      <c r="AD38" s="294"/>
      <c r="AE38" s="294"/>
      <c r="AF38" s="294"/>
      <c r="AG38" s="294"/>
      <c r="AH38" s="294"/>
      <c r="AI38" s="90">
        <f t="shared" si="2"/>
        <v>272766.65</v>
      </c>
      <c r="AJ38" s="84">
        <v>272766.65</v>
      </c>
      <c r="AK38" s="169"/>
      <c r="AL38" s="169"/>
      <c r="AM38" s="169"/>
      <c r="AN38" s="169"/>
      <c r="AO38" s="169"/>
      <c r="AP38" s="169"/>
      <c r="AQ38" s="169"/>
      <c r="AR38" s="170"/>
      <c r="AS38" s="313">
        <v>0</v>
      </c>
      <c r="AT38" s="314"/>
      <c r="AU38" s="314"/>
      <c r="AV38" s="314"/>
      <c r="AW38" s="314"/>
      <c r="AX38" s="314"/>
      <c r="AY38" s="314"/>
      <c r="AZ38" s="314"/>
      <c r="BA38" s="314"/>
      <c r="BB38" s="315"/>
      <c r="BC38" s="90">
        <f t="shared" si="3"/>
        <v>0</v>
      </c>
      <c r="BD38" s="85">
        <v>0</v>
      </c>
      <c r="BE38" s="85">
        <v>0</v>
      </c>
      <c r="BF38" s="300">
        <v>0</v>
      </c>
      <c r="BG38" s="301"/>
      <c r="BH38" s="301"/>
      <c r="BI38" s="301"/>
      <c r="BJ38" s="301"/>
      <c r="BK38" s="301"/>
      <c r="BL38" s="301"/>
      <c r="BM38" s="301"/>
      <c r="BN38" s="302"/>
      <c r="BO38" s="300">
        <v>0</v>
      </c>
      <c r="BP38" s="301"/>
      <c r="BQ38" s="301"/>
      <c r="BR38" s="301"/>
      <c r="BS38" s="301"/>
      <c r="BT38" s="302"/>
      <c r="BU38" s="281"/>
      <c r="BV38" s="282"/>
      <c r="BW38" s="282"/>
      <c r="BX38" s="282"/>
      <c r="BY38" s="282"/>
      <c r="BZ38" s="283"/>
    </row>
    <row r="39" spans="1:78" s="47" customFormat="1" ht="13.5" customHeight="1">
      <c r="A39" s="303" t="s">
        <v>100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5"/>
      <c r="Q39" s="261" t="s">
        <v>184</v>
      </c>
      <c r="R39" s="262"/>
      <c r="S39" s="262"/>
      <c r="T39" s="263"/>
      <c r="U39" s="261" t="s">
        <v>97</v>
      </c>
      <c r="V39" s="262"/>
      <c r="W39" s="262"/>
      <c r="X39" s="262"/>
      <c r="Y39" s="262"/>
      <c r="Z39" s="262"/>
      <c r="AA39" s="262"/>
      <c r="AB39" s="263"/>
      <c r="AC39" s="293">
        <f t="shared" si="1"/>
        <v>5757254</v>
      </c>
      <c r="AD39" s="294"/>
      <c r="AE39" s="294"/>
      <c r="AF39" s="294"/>
      <c r="AG39" s="294"/>
      <c r="AH39" s="294"/>
      <c r="AI39" s="90">
        <f t="shared" si="2"/>
        <v>5757254</v>
      </c>
      <c r="AJ39" s="91">
        <v>5757254</v>
      </c>
      <c r="AK39" s="169"/>
      <c r="AL39" s="169"/>
      <c r="AM39" s="169"/>
      <c r="AN39" s="169"/>
      <c r="AO39" s="169"/>
      <c r="AP39" s="169"/>
      <c r="AQ39" s="169"/>
      <c r="AR39" s="170"/>
      <c r="AS39" s="313">
        <v>0</v>
      </c>
      <c r="AT39" s="314"/>
      <c r="AU39" s="314"/>
      <c r="AV39" s="314"/>
      <c r="AW39" s="314"/>
      <c r="AX39" s="314"/>
      <c r="AY39" s="314"/>
      <c r="AZ39" s="314"/>
      <c r="BA39" s="314"/>
      <c r="BB39" s="315"/>
      <c r="BC39" s="90">
        <f t="shared" si="3"/>
        <v>0</v>
      </c>
      <c r="BD39" s="85">
        <v>0</v>
      </c>
      <c r="BE39" s="85">
        <v>0</v>
      </c>
      <c r="BF39" s="300">
        <v>0</v>
      </c>
      <c r="BG39" s="301"/>
      <c r="BH39" s="301"/>
      <c r="BI39" s="301"/>
      <c r="BJ39" s="301"/>
      <c r="BK39" s="301"/>
      <c r="BL39" s="301"/>
      <c r="BM39" s="301"/>
      <c r="BN39" s="302"/>
      <c r="BO39" s="300">
        <v>0</v>
      </c>
      <c r="BP39" s="301"/>
      <c r="BQ39" s="301"/>
      <c r="BR39" s="301"/>
      <c r="BS39" s="301"/>
      <c r="BT39" s="302"/>
      <c r="BU39" s="281"/>
      <c r="BV39" s="282"/>
      <c r="BW39" s="282"/>
      <c r="BX39" s="282"/>
      <c r="BY39" s="282"/>
      <c r="BZ39" s="283"/>
    </row>
    <row r="40" spans="1:78" s="47" customFormat="1" ht="39.75" customHeight="1">
      <c r="A40" s="303" t="s">
        <v>101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5"/>
      <c r="Q40" s="261" t="s">
        <v>185</v>
      </c>
      <c r="R40" s="262"/>
      <c r="S40" s="262"/>
      <c r="T40" s="263"/>
      <c r="U40" s="261" t="s">
        <v>97</v>
      </c>
      <c r="V40" s="262"/>
      <c r="W40" s="262"/>
      <c r="X40" s="262"/>
      <c r="Y40" s="262"/>
      <c r="Z40" s="262"/>
      <c r="AA40" s="262"/>
      <c r="AB40" s="263"/>
      <c r="AC40" s="293">
        <f t="shared" si="1"/>
        <v>8644328.120000001</v>
      </c>
      <c r="AD40" s="294"/>
      <c r="AE40" s="294"/>
      <c r="AF40" s="294"/>
      <c r="AG40" s="294"/>
      <c r="AH40" s="294"/>
      <c r="AI40" s="90">
        <f t="shared" si="2"/>
        <v>660357.79</v>
      </c>
      <c r="AJ40" s="84">
        <v>660357.79</v>
      </c>
      <c r="AK40" s="169"/>
      <c r="AL40" s="169"/>
      <c r="AM40" s="169"/>
      <c r="AN40" s="169"/>
      <c r="AO40" s="169"/>
      <c r="AP40" s="169"/>
      <c r="AQ40" s="169"/>
      <c r="AR40" s="170"/>
      <c r="AS40" s="300">
        <v>0</v>
      </c>
      <c r="AT40" s="301"/>
      <c r="AU40" s="301"/>
      <c r="AV40" s="301"/>
      <c r="AW40" s="301"/>
      <c r="AX40" s="301"/>
      <c r="AY40" s="301"/>
      <c r="AZ40" s="301"/>
      <c r="BA40" s="301"/>
      <c r="BB40" s="302"/>
      <c r="BC40" s="90">
        <f t="shared" si="3"/>
        <v>7983970.33</v>
      </c>
      <c r="BD40" s="85">
        <v>1842455.34</v>
      </c>
      <c r="BE40" s="85">
        <v>6141514.99</v>
      </c>
      <c r="BF40" s="300">
        <v>0</v>
      </c>
      <c r="BG40" s="301"/>
      <c r="BH40" s="301"/>
      <c r="BI40" s="301"/>
      <c r="BJ40" s="301"/>
      <c r="BK40" s="301"/>
      <c r="BL40" s="301"/>
      <c r="BM40" s="301"/>
      <c r="BN40" s="302"/>
      <c r="BO40" s="300">
        <v>0</v>
      </c>
      <c r="BP40" s="301"/>
      <c r="BQ40" s="301"/>
      <c r="BR40" s="301"/>
      <c r="BS40" s="301"/>
      <c r="BT40" s="302"/>
      <c r="BU40" s="281"/>
      <c r="BV40" s="282"/>
      <c r="BW40" s="282"/>
      <c r="BX40" s="282"/>
      <c r="BY40" s="282"/>
      <c r="BZ40" s="283"/>
    </row>
    <row r="41" spans="1:78" s="47" customFormat="1" ht="27.75" customHeight="1">
      <c r="A41" s="303" t="s">
        <v>102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5"/>
      <c r="Q41" s="261" t="s">
        <v>186</v>
      </c>
      <c r="R41" s="262"/>
      <c r="S41" s="262"/>
      <c r="T41" s="263"/>
      <c r="U41" s="261" t="s">
        <v>97</v>
      </c>
      <c r="V41" s="262"/>
      <c r="W41" s="262"/>
      <c r="X41" s="262"/>
      <c r="Y41" s="262"/>
      <c r="Z41" s="262"/>
      <c r="AA41" s="262"/>
      <c r="AB41" s="263"/>
      <c r="AC41" s="293">
        <f t="shared" si="1"/>
        <v>2115161.08</v>
      </c>
      <c r="AD41" s="294"/>
      <c r="AE41" s="294"/>
      <c r="AF41" s="294"/>
      <c r="AG41" s="294"/>
      <c r="AH41" s="294"/>
      <c r="AI41" s="90">
        <f t="shared" si="2"/>
        <v>588896.08</v>
      </c>
      <c r="AJ41" s="84">
        <v>565526.08</v>
      </c>
      <c r="AK41" s="169"/>
      <c r="AL41" s="169"/>
      <c r="AM41" s="169"/>
      <c r="AN41" s="169"/>
      <c r="AO41" s="169"/>
      <c r="AP41" s="169"/>
      <c r="AQ41" s="169"/>
      <c r="AR41" s="170"/>
      <c r="AS41" s="300">
        <v>23370</v>
      </c>
      <c r="AT41" s="301"/>
      <c r="AU41" s="301"/>
      <c r="AV41" s="301"/>
      <c r="AW41" s="301"/>
      <c r="AX41" s="301"/>
      <c r="AY41" s="301"/>
      <c r="AZ41" s="301"/>
      <c r="BA41" s="301"/>
      <c r="BB41" s="302"/>
      <c r="BC41" s="90">
        <f t="shared" si="3"/>
        <v>1476265</v>
      </c>
      <c r="BD41" s="85">
        <v>1476265</v>
      </c>
      <c r="BE41" s="85">
        <v>0</v>
      </c>
      <c r="BF41" s="300">
        <v>0</v>
      </c>
      <c r="BG41" s="301"/>
      <c r="BH41" s="301"/>
      <c r="BI41" s="301"/>
      <c r="BJ41" s="301"/>
      <c r="BK41" s="301"/>
      <c r="BL41" s="301"/>
      <c r="BM41" s="301"/>
      <c r="BN41" s="302"/>
      <c r="BO41" s="300">
        <v>50000</v>
      </c>
      <c r="BP41" s="301"/>
      <c r="BQ41" s="301"/>
      <c r="BR41" s="301"/>
      <c r="BS41" s="301"/>
      <c r="BT41" s="302"/>
      <c r="BU41" s="281"/>
      <c r="BV41" s="282"/>
      <c r="BW41" s="282"/>
      <c r="BX41" s="282"/>
      <c r="BY41" s="282"/>
      <c r="BZ41" s="283"/>
    </row>
    <row r="42" spans="1:78" s="47" customFormat="1" ht="27.75" customHeight="1">
      <c r="A42" s="303" t="s">
        <v>432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5"/>
      <c r="Q42" s="261" t="s">
        <v>187</v>
      </c>
      <c r="R42" s="262"/>
      <c r="S42" s="262"/>
      <c r="T42" s="263"/>
      <c r="U42" s="261" t="s">
        <v>97</v>
      </c>
      <c r="V42" s="262"/>
      <c r="W42" s="262"/>
      <c r="X42" s="262"/>
      <c r="Y42" s="262"/>
      <c r="Z42" s="262"/>
      <c r="AA42" s="262"/>
      <c r="AB42" s="263"/>
      <c r="AC42" s="293">
        <f>AI42+BC42+BF42+BO42</f>
        <v>0</v>
      </c>
      <c r="AD42" s="294"/>
      <c r="AE42" s="294"/>
      <c r="AF42" s="294"/>
      <c r="AG42" s="294"/>
      <c r="AH42" s="294"/>
      <c r="AI42" s="90">
        <f>SUM(AJ42:BB42)</f>
        <v>0</v>
      </c>
      <c r="AJ42" s="84">
        <v>0</v>
      </c>
      <c r="AK42" s="84"/>
      <c r="AL42" s="84"/>
      <c r="AM42" s="84"/>
      <c r="AN42" s="84"/>
      <c r="AO42" s="84"/>
      <c r="AP42" s="84"/>
      <c r="AQ42" s="84"/>
      <c r="AR42" s="86"/>
      <c r="AS42" s="300">
        <v>0</v>
      </c>
      <c r="AT42" s="301"/>
      <c r="AU42" s="301"/>
      <c r="AV42" s="301"/>
      <c r="AW42" s="301"/>
      <c r="AX42" s="301"/>
      <c r="AY42" s="301"/>
      <c r="AZ42" s="301"/>
      <c r="BA42" s="301"/>
      <c r="BB42" s="302"/>
      <c r="BC42" s="90">
        <f>SUM(BD42:BE42)</f>
        <v>0</v>
      </c>
      <c r="BD42" s="85">
        <v>0</v>
      </c>
      <c r="BE42" s="85">
        <v>0</v>
      </c>
      <c r="BF42" s="300">
        <v>0</v>
      </c>
      <c r="BG42" s="301"/>
      <c r="BH42" s="301"/>
      <c r="BI42" s="301"/>
      <c r="BJ42" s="301"/>
      <c r="BK42" s="301"/>
      <c r="BL42" s="301"/>
      <c r="BM42" s="301"/>
      <c r="BN42" s="302"/>
      <c r="BO42" s="300">
        <v>0</v>
      </c>
      <c r="BP42" s="301"/>
      <c r="BQ42" s="301"/>
      <c r="BR42" s="301"/>
      <c r="BS42" s="301"/>
      <c r="BT42" s="302"/>
      <c r="BU42" s="281"/>
      <c r="BV42" s="282"/>
      <c r="BW42" s="282"/>
      <c r="BX42" s="282"/>
      <c r="BY42" s="282"/>
      <c r="BZ42" s="283"/>
    </row>
    <row r="43" spans="1:78" s="47" customFormat="1" ht="40.5" customHeight="1">
      <c r="A43" s="303" t="s">
        <v>103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5"/>
      <c r="Q43" s="261" t="s">
        <v>188</v>
      </c>
      <c r="R43" s="262"/>
      <c r="S43" s="262"/>
      <c r="T43" s="263"/>
      <c r="U43" s="261" t="s">
        <v>97</v>
      </c>
      <c r="V43" s="262"/>
      <c r="W43" s="262"/>
      <c r="X43" s="262"/>
      <c r="Y43" s="262"/>
      <c r="Z43" s="262"/>
      <c r="AA43" s="262"/>
      <c r="AB43" s="263"/>
      <c r="AC43" s="273">
        <f>AI43+BC43+BF43+BO43</f>
        <v>3978875.76</v>
      </c>
      <c r="AD43" s="274"/>
      <c r="AE43" s="274"/>
      <c r="AF43" s="274"/>
      <c r="AG43" s="274"/>
      <c r="AH43" s="274"/>
      <c r="AI43" s="90">
        <f>SUM(AJ43:BB43)</f>
        <v>0</v>
      </c>
      <c r="AJ43" s="84">
        <v>0</v>
      </c>
      <c r="AK43" s="84"/>
      <c r="AL43" s="84"/>
      <c r="AM43" s="84"/>
      <c r="AN43" s="84"/>
      <c r="AO43" s="84"/>
      <c r="AP43" s="84"/>
      <c r="AQ43" s="84"/>
      <c r="AR43" s="86"/>
      <c r="AS43" s="300">
        <v>0</v>
      </c>
      <c r="AT43" s="301"/>
      <c r="AU43" s="301"/>
      <c r="AV43" s="301"/>
      <c r="AW43" s="301"/>
      <c r="AX43" s="301"/>
      <c r="AY43" s="301"/>
      <c r="AZ43" s="301"/>
      <c r="BA43" s="301"/>
      <c r="BB43" s="302"/>
      <c r="BC43" s="90">
        <f t="shared" si="3"/>
        <v>3978875.76</v>
      </c>
      <c r="BD43" s="85">
        <v>1978875.76</v>
      </c>
      <c r="BE43" s="85">
        <v>2000000</v>
      </c>
      <c r="BF43" s="300">
        <v>0</v>
      </c>
      <c r="BG43" s="301"/>
      <c r="BH43" s="301"/>
      <c r="BI43" s="301"/>
      <c r="BJ43" s="301"/>
      <c r="BK43" s="301"/>
      <c r="BL43" s="301"/>
      <c r="BM43" s="301"/>
      <c r="BN43" s="302"/>
      <c r="BO43" s="300">
        <v>0</v>
      </c>
      <c r="BP43" s="301"/>
      <c r="BQ43" s="301"/>
      <c r="BR43" s="301"/>
      <c r="BS43" s="301"/>
      <c r="BT43" s="302"/>
      <c r="BU43" s="281"/>
      <c r="BV43" s="282"/>
      <c r="BW43" s="282"/>
      <c r="BX43" s="282"/>
      <c r="BY43" s="282"/>
      <c r="BZ43" s="283"/>
    </row>
    <row r="44" spans="1:78" s="47" customFormat="1" ht="51" customHeight="1">
      <c r="A44" s="303" t="s">
        <v>104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5"/>
      <c r="Q44" s="261" t="s">
        <v>189</v>
      </c>
      <c r="R44" s="262"/>
      <c r="S44" s="262"/>
      <c r="T44" s="263"/>
      <c r="U44" s="261" t="s">
        <v>97</v>
      </c>
      <c r="V44" s="262"/>
      <c r="W44" s="262"/>
      <c r="X44" s="262"/>
      <c r="Y44" s="262"/>
      <c r="Z44" s="262"/>
      <c r="AA44" s="262"/>
      <c r="AB44" s="263"/>
      <c r="AC44" s="293">
        <f t="shared" si="1"/>
        <v>0</v>
      </c>
      <c r="AD44" s="294"/>
      <c r="AE44" s="294"/>
      <c r="AF44" s="294"/>
      <c r="AG44" s="294"/>
      <c r="AH44" s="294"/>
      <c r="AI44" s="90">
        <f t="shared" si="2"/>
        <v>0</v>
      </c>
      <c r="AJ44" s="84">
        <v>0</v>
      </c>
      <c r="AK44" s="84"/>
      <c r="AL44" s="84"/>
      <c r="AM44" s="84"/>
      <c r="AN44" s="84"/>
      <c r="AO44" s="84"/>
      <c r="AP44" s="84"/>
      <c r="AQ44" s="84"/>
      <c r="AR44" s="86"/>
      <c r="AS44" s="300">
        <v>0</v>
      </c>
      <c r="AT44" s="301"/>
      <c r="AU44" s="301"/>
      <c r="AV44" s="301"/>
      <c r="AW44" s="301"/>
      <c r="AX44" s="301"/>
      <c r="AY44" s="301"/>
      <c r="AZ44" s="301"/>
      <c r="BA44" s="301"/>
      <c r="BB44" s="302"/>
      <c r="BC44" s="90">
        <f t="shared" si="3"/>
        <v>0</v>
      </c>
      <c r="BD44" s="85">
        <v>0</v>
      </c>
      <c r="BE44" s="85">
        <v>0</v>
      </c>
      <c r="BF44" s="300">
        <v>0</v>
      </c>
      <c r="BG44" s="301"/>
      <c r="BH44" s="301"/>
      <c r="BI44" s="301"/>
      <c r="BJ44" s="301"/>
      <c r="BK44" s="301"/>
      <c r="BL44" s="301"/>
      <c r="BM44" s="301"/>
      <c r="BN44" s="302"/>
      <c r="BO44" s="300">
        <v>0</v>
      </c>
      <c r="BP44" s="301"/>
      <c r="BQ44" s="301"/>
      <c r="BR44" s="301"/>
      <c r="BS44" s="301"/>
      <c r="BT44" s="302"/>
      <c r="BU44" s="281"/>
      <c r="BV44" s="282"/>
      <c r="BW44" s="282"/>
      <c r="BX44" s="282"/>
      <c r="BY44" s="282"/>
      <c r="BZ44" s="283"/>
    </row>
    <row r="45" spans="1:78" s="47" customFormat="1" ht="51.75" customHeight="1">
      <c r="A45" s="303" t="s">
        <v>105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5"/>
      <c r="Q45" s="261" t="s">
        <v>433</v>
      </c>
      <c r="R45" s="262"/>
      <c r="S45" s="262"/>
      <c r="T45" s="263"/>
      <c r="U45" s="261" t="s">
        <v>97</v>
      </c>
      <c r="V45" s="262"/>
      <c r="W45" s="262"/>
      <c r="X45" s="262"/>
      <c r="Y45" s="262"/>
      <c r="Z45" s="262"/>
      <c r="AA45" s="262"/>
      <c r="AB45" s="263"/>
      <c r="AC45" s="293">
        <f t="shared" si="1"/>
        <v>10094126.04</v>
      </c>
      <c r="AD45" s="294"/>
      <c r="AE45" s="294"/>
      <c r="AF45" s="294"/>
      <c r="AG45" s="294"/>
      <c r="AH45" s="294"/>
      <c r="AI45" s="90">
        <f t="shared" si="2"/>
        <v>1844814.04</v>
      </c>
      <c r="AJ45" s="87">
        <v>239184.04</v>
      </c>
      <c r="AK45" s="165"/>
      <c r="AL45" s="165"/>
      <c r="AM45" s="165"/>
      <c r="AN45" s="165"/>
      <c r="AO45" s="165"/>
      <c r="AP45" s="165"/>
      <c r="AQ45" s="165"/>
      <c r="AR45" s="166"/>
      <c r="AS45" s="287">
        <v>1605630</v>
      </c>
      <c r="AT45" s="288"/>
      <c r="AU45" s="288"/>
      <c r="AV45" s="288"/>
      <c r="AW45" s="288"/>
      <c r="AX45" s="288"/>
      <c r="AY45" s="288"/>
      <c r="AZ45" s="288"/>
      <c r="BA45" s="288"/>
      <c r="BB45" s="289"/>
      <c r="BC45" s="93">
        <f t="shared" si="3"/>
        <v>7099312</v>
      </c>
      <c r="BD45" s="88">
        <v>3201372</v>
      </c>
      <c r="BE45" s="88">
        <v>3897940</v>
      </c>
      <c r="BF45" s="287">
        <v>0</v>
      </c>
      <c r="BG45" s="288"/>
      <c r="BH45" s="288"/>
      <c r="BI45" s="288"/>
      <c r="BJ45" s="288"/>
      <c r="BK45" s="288"/>
      <c r="BL45" s="288"/>
      <c r="BM45" s="288"/>
      <c r="BN45" s="289"/>
      <c r="BO45" s="287">
        <v>1150000</v>
      </c>
      <c r="BP45" s="288"/>
      <c r="BQ45" s="288"/>
      <c r="BR45" s="288"/>
      <c r="BS45" s="288"/>
      <c r="BT45" s="289"/>
      <c r="BU45" s="316"/>
      <c r="BV45" s="317"/>
      <c r="BW45" s="317"/>
      <c r="BX45" s="317"/>
      <c r="BY45" s="317"/>
      <c r="BZ45" s="318"/>
    </row>
    <row r="46" spans="1:78" s="47" customFormat="1" ht="25.5" customHeight="1">
      <c r="A46" s="276" t="s">
        <v>190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8"/>
      <c r="Q46" s="261" t="s">
        <v>74</v>
      </c>
      <c r="R46" s="262"/>
      <c r="S46" s="262"/>
      <c r="T46" s="263"/>
      <c r="U46" s="261" t="s">
        <v>46</v>
      </c>
      <c r="V46" s="262"/>
      <c r="W46" s="262"/>
      <c r="X46" s="262"/>
      <c r="Y46" s="262"/>
      <c r="Z46" s="262"/>
      <c r="AA46" s="262"/>
      <c r="AB46" s="263"/>
      <c r="AC46" s="293">
        <f t="shared" si="1"/>
        <v>0</v>
      </c>
      <c r="AD46" s="294"/>
      <c r="AE46" s="294"/>
      <c r="AF46" s="294"/>
      <c r="AG46" s="294"/>
      <c r="AH46" s="294"/>
      <c r="AI46" s="90">
        <f t="shared" si="2"/>
        <v>0</v>
      </c>
      <c r="AJ46" s="84">
        <v>0</v>
      </c>
      <c r="AK46" s="84"/>
      <c r="AL46" s="84"/>
      <c r="AM46" s="84"/>
      <c r="AN46" s="84"/>
      <c r="AO46" s="84"/>
      <c r="AP46" s="84"/>
      <c r="AQ46" s="84"/>
      <c r="AR46" s="86"/>
      <c r="AS46" s="300">
        <v>0</v>
      </c>
      <c r="AT46" s="301"/>
      <c r="AU46" s="301"/>
      <c r="AV46" s="301"/>
      <c r="AW46" s="301"/>
      <c r="AX46" s="301"/>
      <c r="AY46" s="301"/>
      <c r="AZ46" s="301"/>
      <c r="BA46" s="301"/>
      <c r="BB46" s="302"/>
      <c r="BC46" s="90">
        <f t="shared" si="3"/>
        <v>0</v>
      </c>
      <c r="BD46" s="85">
        <v>0</v>
      </c>
      <c r="BE46" s="85">
        <v>0</v>
      </c>
      <c r="BF46" s="300">
        <v>0</v>
      </c>
      <c r="BG46" s="301"/>
      <c r="BH46" s="301"/>
      <c r="BI46" s="301"/>
      <c r="BJ46" s="301"/>
      <c r="BK46" s="301"/>
      <c r="BL46" s="301"/>
      <c r="BM46" s="301"/>
      <c r="BN46" s="302"/>
      <c r="BO46" s="300">
        <v>0</v>
      </c>
      <c r="BP46" s="301"/>
      <c r="BQ46" s="301"/>
      <c r="BR46" s="301"/>
      <c r="BS46" s="301"/>
      <c r="BT46" s="302"/>
      <c r="BU46" s="281"/>
      <c r="BV46" s="282"/>
      <c r="BW46" s="282"/>
      <c r="BX46" s="282"/>
      <c r="BY46" s="282"/>
      <c r="BZ46" s="283"/>
    </row>
    <row r="47" spans="1:78" s="47" customFormat="1" ht="26.25" customHeight="1">
      <c r="A47" s="319" t="s">
        <v>191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1"/>
      <c r="Q47" s="261" t="s">
        <v>192</v>
      </c>
      <c r="R47" s="262"/>
      <c r="S47" s="262"/>
      <c r="T47" s="263"/>
      <c r="U47" s="261"/>
      <c r="V47" s="262"/>
      <c r="W47" s="262"/>
      <c r="X47" s="262"/>
      <c r="Y47" s="262"/>
      <c r="Z47" s="262"/>
      <c r="AA47" s="262"/>
      <c r="AB47" s="263"/>
      <c r="AC47" s="293">
        <f t="shared" si="1"/>
        <v>0</v>
      </c>
      <c r="AD47" s="294"/>
      <c r="AE47" s="294"/>
      <c r="AF47" s="294"/>
      <c r="AG47" s="294"/>
      <c r="AH47" s="294"/>
      <c r="AI47" s="90">
        <f t="shared" si="2"/>
        <v>0</v>
      </c>
      <c r="AJ47" s="84">
        <v>0</v>
      </c>
      <c r="AK47" s="84"/>
      <c r="AL47" s="84"/>
      <c r="AM47" s="84"/>
      <c r="AN47" s="84"/>
      <c r="AO47" s="84"/>
      <c r="AP47" s="84"/>
      <c r="AQ47" s="84"/>
      <c r="AR47" s="86"/>
      <c r="AS47" s="300">
        <v>0</v>
      </c>
      <c r="AT47" s="301"/>
      <c r="AU47" s="301"/>
      <c r="AV47" s="301"/>
      <c r="AW47" s="301"/>
      <c r="AX47" s="301"/>
      <c r="AY47" s="301"/>
      <c r="AZ47" s="301"/>
      <c r="BA47" s="301"/>
      <c r="BB47" s="302"/>
      <c r="BC47" s="90">
        <f t="shared" si="3"/>
        <v>0</v>
      </c>
      <c r="BD47" s="85">
        <v>0</v>
      </c>
      <c r="BE47" s="85">
        <v>0</v>
      </c>
      <c r="BF47" s="300">
        <v>0</v>
      </c>
      <c r="BG47" s="301"/>
      <c r="BH47" s="301"/>
      <c r="BI47" s="301"/>
      <c r="BJ47" s="301"/>
      <c r="BK47" s="301"/>
      <c r="BL47" s="301"/>
      <c r="BM47" s="301"/>
      <c r="BN47" s="302"/>
      <c r="BO47" s="300">
        <v>0</v>
      </c>
      <c r="BP47" s="301"/>
      <c r="BQ47" s="301"/>
      <c r="BR47" s="301"/>
      <c r="BS47" s="301"/>
      <c r="BT47" s="302"/>
      <c r="BU47" s="281"/>
      <c r="BV47" s="282"/>
      <c r="BW47" s="282"/>
      <c r="BX47" s="282"/>
      <c r="BY47" s="282"/>
      <c r="BZ47" s="283"/>
    </row>
    <row r="48" spans="1:78" s="47" customFormat="1" ht="16.5" customHeight="1">
      <c r="A48" s="322" t="s">
        <v>61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4"/>
      <c r="Q48" s="261" t="s">
        <v>76</v>
      </c>
      <c r="R48" s="262"/>
      <c r="S48" s="262"/>
      <c r="T48" s="263"/>
      <c r="U48" s="261"/>
      <c r="V48" s="262"/>
      <c r="W48" s="262"/>
      <c r="X48" s="262"/>
      <c r="Y48" s="262"/>
      <c r="Z48" s="262"/>
      <c r="AA48" s="262"/>
      <c r="AB48" s="263"/>
      <c r="AC48" s="293">
        <f t="shared" si="1"/>
        <v>0</v>
      </c>
      <c r="AD48" s="294"/>
      <c r="AE48" s="294"/>
      <c r="AF48" s="294"/>
      <c r="AG48" s="294"/>
      <c r="AH48" s="294"/>
      <c r="AI48" s="90">
        <f t="shared" si="2"/>
        <v>0</v>
      </c>
      <c r="AJ48" s="84">
        <v>0</v>
      </c>
      <c r="AK48" s="84"/>
      <c r="AL48" s="84"/>
      <c r="AM48" s="84"/>
      <c r="AN48" s="84"/>
      <c r="AO48" s="84"/>
      <c r="AP48" s="84"/>
      <c r="AQ48" s="84"/>
      <c r="AR48" s="86"/>
      <c r="AS48" s="300">
        <v>0</v>
      </c>
      <c r="AT48" s="301"/>
      <c r="AU48" s="301"/>
      <c r="AV48" s="301"/>
      <c r="AW48" s="301"/>
      <c r="AX48" s="301"/>
      <c r="AY48" s="301"/>
      <c r="AZ48" s="301"/>
      <c r="BA48" s="301"/>
      <c r="BB48" s="302"/>
      <c r="BC48" s="90">
        <f t="shared" si="3"/>
        <v>0</v>
      </c>
      <c r="BD48" s="85">
        <v>0</v>
      </c>
      <c r="BE48" s="85">
        <v>0</v>
      </c>
      <c r="BF48" s="300">
        <v>0</v>
      </c>
      <c r="BG48" s="301"/>
      <c r="BH48" s="301"/>
      <c r="BI48" s="301"/>
      <c r="BJ48" s="301"/>
      <c r="BK48" s="301"/>
      <c r="BL48" s="301"/>
      <c r="BM48" s="301"/>
      <c r="BN48" s="302"/>
      <c r="BO48" s="300">
        <v>0</v>
      </c>
      <c r="BP48" s="301"/>
      <c r="BQ48" s="301"/>
      <c r="BR48" s="301"/>
      <c r="BS48" s="301"/>
      <c r="BT48" s="302"/>
      <c r="BU48" s="281"/>
      <c r="BV48" s="282"/>
      <c r="BW48" s="282"/>
      <c r="BX48" s="282"/>
      <c r="BY48" s="282"/>
      <c r="BZ48" s="283"/>
    </row>
    <row r="49" spans="1:78" s="47" customFormat="1" ht="27.75" customHeight="1">
      <c r="A49" s="276" t="s">
        <v>193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8"/>
      <c r="Q49" s="261" t="s">
        <v>95</v>
      </c>
      <c r="R49" s="262"/>
      <c r="S49" s="262"/>
      <c r="T49" s="263"/>
      <c r="U49" s="261"/>
      <c r="V49" s="262"/>
      <c r="W49" s="262"/>
      <c r="X49" s="262"/>
      <c r="Y49" s="262"/>
      <c r="Z49" s="262"/>
      <c r="AA49" s="262"/>
      <c r="AB49" s="263"/>
      <c r="AC49" s="293">
        <f t="shared" si="1"/>
        <v>0</v>
      </c>
      <c r="AD49" s="294"/>
      <c r="AE49" s="294"/>
      <c r="AF49" s="294"/>
      <c r="AG49" s="294"/>
      <c r="AH49" s="294"/>
      <c r="AI49" s="90">
        <f t="shared" si="2"/>
        <v>0</v>
      </c>
      <c r="AJ49" s="84">
        <v>0</v>
      </c>
      <c r="AK49" s="84"/>
      <c r="AL49" s="84"/>
      <c r="AM49" s="84"/>
      <c r="AN49" s="84"/>
      <c r="AO49" s="84"/>
      <c r="AP49" s="84"/>
      <c r="AQ49" s="84"/>
      <c r="AR49" s="86"/>
      <c r="AS49" s="300">
        <v>0</v>
      </c>
      <c r="AT49" s="301"/>
      <c r="AU49" s="301"/>
      <c r="AV49" s="301"/>
      <c r="AW49" s="301"/>
      <c r="AX49" s="301"/>
      <c r="AY49" s="301"/>
      <c r="AZ49" s="301"/>
      <c r="BA49" s="301"/>
      <c r="BB49" s="302"/>
      <c r="BC49" s="90">
        <f t="shared" si="3"/>
        <v>0</v>
      </c>
      <c r="BD49" s="85">
        <v>0</v>
      </c>
      <c r="BE49" s="85">
        <v>0</v>
      </c>
      <c r="BF49" s="300">
        <v>0</v>
      </c>
      <c r="BG49" s="301"/>
      <c r="BH49" s="301"/>
      <c r="BI49" s="301"/>
      <c r="BJ49" s="301"/>
      <c r="BK49" s="301"/>
      <c r="BL49" s="301"/>
      <c r="BM49" s="301"/>
      <c r="BN49" s="302"/>
      <c r="BO49" s="300">
        <v>0</v>
      </c>
      <c r="BP49" s="301"/>
      <c r="BQ49" s="301"/>
      <c r="BR49" s="301"/>
      <c r="BS49" s="301"/>
      <c r="BT49" s="302"/>
      <c r="BU49" s="281"/>
      <c r="BV49" s="282"/>
      <c r="BW49" s="282"/>
      <c r="BX49" s="282"/>
      <c r="BY49" s="282"/>
      <c r="BZ49" s="283"/>
    </row>
    <row r="50" spans="1:78" s="47" customFormat="1" ht="39.75" customHeight="1">
      <c r="A50" s="319" t="s">
        <v>194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1"/>
      <c r="Q50" s="261" t="s">
        <v>59</v>
      </c>
      <c r="R50" s="262"/>
      <c r="S50" s="262"/>
      <c r="T50" s="263"/>
      <c r="U50" s="261"/>
      <c r="V50" s="262"/>
      <c r="W50" s="262"/>
      <c r="X50" s="262"/>
      <c r="Y50" s="262"/>
      <c r="Z50" s="262"/>
      <c r="AA50" s="262"/>
      <c r="AB50" s="263"/>
      <c r="AC50" s="293">
        <f t="shared" si="1"/>
        <v>0</v>
      </c>
      <c r="AD50" s="294"/>
      <c r="AE50" s="294"/>
      <c r="AF50" s="294"/>
      <c r="AG50" s="294"/>
      <c r="AH50" s="294"/>
      <c r="AI50" s="90">
        <f t="shared" si="2"/>
        <v>0</v>
      </c>
      <c r="AJ50" s="84">
        <v>0</v>
      </c>
      <c r="AK50" s="84"/>
      <c r="AL50" s="84"/>
      <c r="AM50" s="84"/>
      <c r="AN50" s="84"/>
      <c r="AO50" s="84"/>
      <c r="AP50" s="84"/>
      <c r="AQ50" s="84"/>
      <c r="AR50" s="86"/>
      <c r="AS50" s="300">
        <v>0</v>
      </c>
      <c r="AT50" s="301"/>
      <c r="AU50" s="301"/>
      <c r="AV50" s="301"/>
      <c r="AW50" s="301"/>
      <c r="AX50" s="301"/>
      <c r="AY50" s="301"/>
      <c r="AZ50" s="301"/>
      <c r="BA50" s="301"/>
      <c r="BB50" s="302"/>
      <c r="BC50" s="90">
        <f t="shared" si="3"/>
        <v>0</v>
      </c>
      <c r="BD50" s="85">
        <v>0</v>
      </c>
      <c r="BE50" s="85">
        <v>0</v>
      </c>
      <c r="BF50" s="300">
        <v>0</v>
      </c>
      <c r="BG50" s="301"/>
      <c r="BH50" s="301"/>
      <c r="BI50" s="301"/>
      <c r="BJ50" s="301"/>
      <c r="BK50" s="301"/>
      <c r="BL50" s="301"/>
      <c r="BM50" s="301"/>
      <c r="BN50" s="302"/>
      <c r="BO50" s="300">
        <v>0</v>
      </c>
      <c r="BP50" s="301"/>
      <c r="BQ50" s="301"/>
      <c r="BR50" s="301"/>
      <c r="BS50" s="301"/>
      <c r="BT50" s="302"/>
      <c r="BU50" s="281"/>
      <c r="BV50" s="282"/>
      <c r="BW50" s="282"/>
      <c r="BX50" s="282"/>
      <c r="BY50" s="282"/>
      <c r="BZ50" s="283"/>
    </row>
    <row r="51" spans="1:78" s="47" customFormat="1" ht="28.5" customHeight="1">
      <c r="A51" s="322" t="s">
        <v>195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4"/>
      <c r="Q51" s="261" t="s">
        <v>60</v>
      </c>
      <c r="R51" s="262"/>
      <c r="S51" s="262"/>
      <c r="T51" s="263"/>
      <c r="U51" s="261"/>
      <c r="V51" s="262"/>
      <c r="W51" s="262"/>
      <c r="X51" s="262"/>
      <c r="Y51" s="262"/>
      <c r="Z51" s="262"/>
      <c r="AA51" s="262"/>
      <c r="AB51" s="263"/>
      <c r="AC51" s="293">
        <f t="shared" si="1"/>
        <v>0</v>
      </c>
      <c r="AD51" s="294"/>
      <c r="AE51" s="294"/>
      <c r="AF51" s="294"/>
      <c r="AG51" s="294"/>
      <c r="AH51" s="294"/>
      <c r="AI51" s="90">
        <f t="shared" si="2"/>
        <v>0</v>
      </c>
      <c r="AJ51" s="84">
        <v>0</v>
      </c>
      <c r="AK51" s="84"/>
      <c r="AL51" s="84"/>
      <c r="AM51" s="84"/>
      <c r="AN51" s="84"/>
      <c r="AO51" s="84"/>
      <c r="AP51" s="84"/>
      <c r="AQ51" s="84"/>
      <c r="AR51" s="86"/>
      <c r="AS51" s="300">
        <v>0</v>
      </c>
      <c r="AT51" s="301"/>
      <c r="AU51" s="301"/>
      <c r="AV51" s="301"/>
      <c r="AW51" s="301"/>
      <c r="AX51" s="301"/>
      <c r="AY51" s="301"/>
      <c r="AZ51" s="301"/>
      <c r="BA51" s="301"/>
      <c r="BB51" s="302"/>
      <c r="BC51" s="90">
        <f t="shared" si="3"/>
        <v>0</v>
      </c>
      <c r="BD51" s="85">
        <v>0</v>
      </c>
      <c r="BE51" s="85">
        <v>0</v>
      </c>
      <c r="BF51" s="300">
        <v>0</v>
      </c>
      <c r="BG51" s="301"/>
      <c r="BH51" s="301"/>
      <c r="BI51" s="301"/>
      <c r="BJ51" s="301"/>
      <c r="BK51" s="301"/>
      <c r="BL51" s="301"/>
      <c r="BM51" s="301"/>
      <c r="BN51" s="302"/>
      <c r="BO51" s="300">
        <v>0</v>
      </c>
      <c r="BP51" s="301"/>
      <c r="BQ51" s="301"/>
      <c r="BR51" s="301"/>
      <c r="BS51" s="301"/>
      <c r="BT51" s="302"/>
      <c r="BU51" s="281"/>
      <c r="BV51" s="282"/>
      <c r="BW51" s="282"/>
      <c r="BX51" s="282"/>
      <c r="BY51" s="282"/>
      <c r="BZ51" s="283"/>
    </row>
    <row r="52" spans="1:78" s="47" customFormat="1" ht="25.5" customHeight="1">
      <c r="A52" s="325" t="s">
        <v>45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7"/>
      <c r="Q52" s="261" t="s">
        <v>106</v>
      </c>
      <c r="R52" s="262"/>
      <c r="S52" s="262"/>
      <c r="T52" s="263"/>
      <c r="U52" s="261" t="s">
        <v>46</v>
      </c>
      <c r="V52" s="262"/>
      <c r="W52" s="262"/>
      <c r="X52" s="262"/>
      <c r="Y52" s="262"/>
      <c r="Z52" s="262"/>
      <c r="AA52" s="262"/>
      <c r="AB52" s="263"/>
      <c r="AC52" s="293">
        <f t="shared" si="1"/>
        <v>0</v>
      </c>
      <c r="AD52" s="294"/>
      <c r="AE52" s="294"/>
      <c r="AF52" s="294"/>
      <c r="AG52" s="294"/>
      <c r="AH52" s="294"/>
      <c r="AI52" s="90">
        <f t="shared" si="2"/>
        <v>0</v>
      </c>
      <c r="AJ52" s="84">
        <v>0</v>
      </c>
      <c r="AK52" s="84"/>
      <c r="AL52" s="84"/>
      <c r="AM52" s="84"/>
      <c r="AN52" s="84"/>
      <c r="AO52" s="84"/>
      <c r="AP52" s="84"/>
      <c r="AQ52" s="84"/>
      <c r="AR52" s="86"/>
      <c r="AS52" s="300">
        <v>0</v>
      </c>
      <c r="AT52" s="301"/>
      <c r="AU52" s="301"/>
      <c r="AV52" s="301"/>
      <c r="AW52" s="301"/>
      <c r="AX52" s="301"/>
      <c r="AY52" s="301"/>
      <c r="AZ52" s="301"/>
      <c r="BA52" s="301"/>
      <c r="BB52" s="302"/>
      <c r="BC52" s="90">
        <f t="shared" si="3"/>
        <v>0</v>
      </c>
      <c r="BD52" s="90">
        <v>0</v>
      </c>
      <c r="BE52" s="90">
        <v>0</v>
      </c>
      <c r="BF52" s="300">
        <v>0</v>
      </c>
      <c r="BG52" s="301"/>
      <c r="BH52" s="301"/>
      <c r="BI52" s="301"/>
      <c r="BJ52" s="301"/>
      <c r="BK52" s="301"/>
      <c r="BL52" s="301"/>
      <c r="BM52" s="301"/>
      <c r="BN52" s="302"/>
      <c r="BO52" s="300">
        <v>0</v>
      </c>
      <c r="BP52" s="301"/>
      <c r="BQ52" s="301"/>
      <c r="BR52" s="301"/>
      <c r="BS52" s="301"/>
      <c r="BT52" s="302"/>
      <c r="BU52" s="281"/>
      <c r="BV52" s="282"/>
      <c r="BW52" s="282"/>
      <c r="BX52" s="282"/>
      <c r="BY52" s="282"/>
      <c r="BZ52" s="283"/>
    </row>
    <row r="53" spans="1:78" s="47" customFormat="1" ht="25.5" customHeight="1">
      <c r="A53" s="325" t="s">
        <v>108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7"/>
      <c r="Q53" s="261" t="s">
        <v>107</v>
      </c>
      <c r="R53" s="262"/>
      <c r="S53" s="262"/>
      <c r="T53" s="263"/>
      <c r="U53" s="261" t="s">
        <v>46</v>
      </c>
      <c r="V53" s="262"/>
      <c r="W53" s="262"/>
      <c r="X53" s="262"/>
      <c r="Y53" s="262"/>
      <c r="Z53" s="262"/>
      <c r="AA53" s="262"/>
      <c r="AB53" s="263"/>
      <c r="AC53" s="293">
        <f t="shared" si="1"/>
        <v>0</v>
      </c>
      <c r="AD53" s="294"/>
      <c r="AE53" s="294"/>
      <c r="AF53" s="294"/>
      <c r="AG53" s="294"/>
      <c r="AH53" s="294"/>
      <c r="AI53" s="90">
        <f t="shared" si="2"/>
        <v>0</v>
      </c>
      <c r="AJ53" s="84">
        <v>0</v>
      </c>
      <c r="AK53" s="84"/>
      <c r="AL53" s="84"/>
      <c r="AM53" s="84"/>
      <c r="AN53" s="84"/>
      <c r="AO53" s="84"/>
      <c r="AP53" s="84"/>
      <c r="AQ53" s="84"/>
      <c r="AR53" s="86"/>
      <c r="AS53" s="300">
        <v>0</v>
      </c>
      <c r="AT53" s="301"/>
      <c r="AU53" s="301"/>
      <c r="AV53" s="301"/>
      <c r="AW53" s="301"/>
      <c r="AX53" s="301"/>
      <c r="AY53" s="301"/>
      <c r="AZ53" s="301"/>
      <c r="BA53" s="301"/>
      <c r="BB53" s="302"/>
      <c r="BC53" s="90">
        <f t="shared" si="3"/>
        <v>0</v>
      </c>
      <c r="BD53" s="90">
        <v>0</v>
      </c>
      <c r="BE53" s="90">
        <v>0</v>
      </c>
      <c r="BF53" s="300">
        <v>0</v>
      </c>
      <c r="BG53" s="301"/>
      <c r="BH53" s="301"/>
      <c r="BI53" s="301"/>
      <c r="BJ53" s="301"/>
      <c r="BK53" s="301"/>
      <c r="BL53" s="301"/>
      <c r="BM53" s="301"/>
      <c r="BN53" s="302"/>
      <c r="BO53" s="300">
        <v>0</v>
      </c>
      <c r="BP53" s="301"/>
      <c r="BQ53" s="301"/>
      <c r="BR53" s="301"/>
      <c r="BS53" s="301"/>
      <c r="BT53" s="302"/>
      <c r="BU53" s="281"/>
      <c r="BV53" s="282"/>
      <c r="BW53" s="282"/>
      <c r="BX53" s="282"/>
      <c r="BY53" s="282"/>
      <c r="BZ53" s="283"/>
    </row>
    <row r="54" spans="1:78" s="47" customFormat="1" ht="13.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</row>
    <row r="55" spans="1:78" s="61" customFormat="1" ht="12">
      <c r="A55" s="328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</row>
    <row r="56" spans="1:78" s="61" customFormat="1" ht="72" customHeight="1">
      <c r="A56" s="329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</row>
  </sheetData>
  <sheetProtection/>
  <mergeCells count="381">
    <mergeCell ref="BO53:BT53"/>
    <mergeCell ref="BU53:BZ53"/>
    <mergeCell ref="A55:BZ55"/>
    <mergeCell ref="A56:BZ56"/>
    <mergeCell ref="A53:P53"/>
    <mergeCell ref="Q53:T53"/>
    <mergeCell ref="U53:AB53"/>
    <mergeCell ref="AC53:AH53"/>
    <mergeCell ref="AS53:BB53"/>
    <mergeCell ref="BF53:BN53"/>
    <mergeCell ref="BO51:BT51"/>
    <mergeCell ref="BU51:BZ51"/>
    <mergeCell ref="A52:P52"/>
    <mergeCell ref="Q52:T52"/>
    <mergeCell ref="U52:AB52"/>
    <mergeCell ref="AC52:AH52"/>
    <mergeCell ref="AS52:BB52"/>
    <mergeCell ref="BF52:BN52"/>
    <mergeCell ref="BO52:BT52"/>
    <mergeCell ref="BU52:BZ52"/>
    <mergeCell ref="A51:P51"/>
    <mergeCell ref="Q51:T51"/>
    <mergeCell ref="U51:AB51"/>
    <mergeCell ref="AC51:AH51"/>
    <mergeCell ref="AS51:BB51"/>
    <mergeCell ref="BF51:BN51"/>
    <mergeCell ref="BO49:BT49"/>
    <mergeCell ref="BU49:BZ49"/>
    <mergeCell ref="A50:P50"/>
    <mergeCell ref="Q50:T50"/>
    <mergeCell ref="U50:AB50"/>
    <mergeCell ref="AC50:AH50"/>
    <mergeCell ref="AS50:BB50"/>
    <mergeCell ref="BF50:BN50"/>
    <mergeCell ref="BO50:BT50"/>
    <mergeCell ref="BU50:BZ50"/>
    <mergeCell ref="A49:P49"/>
    <mergeCell ref="Q49:T49"/>
    <mergeCell ref="U49:AB49"/>
    <mergeCell ref="AC49:AH49"/>
    <mergeCell ref="AS49:BB49"/>
    <mergeCell ref="BF49:BN49"/>
    <mergeCell ref="BO47:BT47"/>
    <mergeCell ref="BU47:BZ47"/>
    <mergeCell ref="A48:P48"/>
    <mergeCell ref="Q48:T48"/>
    <mergeCell ref="U48:AB48"/>
    <mergeCell ref="AC48:AH48"/>
    <mergeCell ref="AS48:BB48"/>
    <mergeCell ref="BF48:BN48"/>
    <mergeCell ref="BO48:BT48"/>
    <mergeCell ref="BU48:BZ48"/>
    <mergeCell ref="A47:P47"/>
    <mergeCell ref="Q47:T47"/>
    <mergeCell ref="U47:AB47"/>
    <mergeCell ref="AC47:AH47"/>
    <mergeCell ref="AS47:BB47"/>
    <mergeCell ref="BF47:BN47"/>
    <mergeCell ref="BO45:BT45"/>
    <mergeCell ref="BU45:BZ45"/>
    <mergeCell ref="A46:P46"/>
    <mergeCell ref="Q46:T46"/>
    <mergeCell ref="U46:AB46"/>
    <mergeCell ref="AC46:AH46"/>
    <mergeCell ref="AS46:BB46"/>
    <mergeCell ref="BF46:BN46"/>
    <mergeCell ref="BO46:BT46"/>
    <mergeCell ref="BU46:BZ46"/>
    <mergeCell ref="A45:P45"/>
    <mergeCell ref="Q45:T45"/>
    <mergeCell ref="U45:AB45"/>
    <mergeCell ref="AC45:AH45"/>
    <mergeCell ref="AS45:BB45"/>
    <mergeCell ref="BF45:BN45"/>
    <mergeCell ref="BO43:BT43"/>
    <mergeCell ref="BU43:BZ43"/>
    <mergeCell ref="A44:P44"/>
    <mergeCell ref="Q44:T44"/>
    <mergeCell ref="U44:AB44"/>
    <mergeCell ref="AC44:AH44"/>
    <mergeCell ref="AS44:BB44"/>
    <mergeCell ref="BF44:BN44"/>
    <mergeCell ref="BO44:BT44"/>
    <mergeCell ref="BU44:BZ44"/>
    <mergeCell ref="A43:P43"/>
    <mergeCell ref="Q43:T43"/>
    <mergeCell ref="U43:AB43"/>
    <mergeCell ref="AC43:AH43"/>
    <mergeCell ref="AS43:BB43"/>
    <mergeCell ref="BF43:BN43"/>
    <mergeCell ref="BO41:BT41"/>
    <mergeCell ref="BU41:BZ41"/>
    <mergeCell ref="A42:P42"/>
    <mergeCell ref="Q42:T42"/>
    <mergeCell ref="U42:AB42"/>
    <mergeCell ref="AC42:AH42"/>
    <mergeCell ref="AS42:BB42"/>
    <mergeCell ref="BF42:BN42"/>
    <mergeCell ref="BO42:BT42"/>
    <mergeCell ref="BU42:BZ42"/>
    <mergeCell ref="A41:P41"/>
    <mergeCell ref="Q41:T41"/>
    <mergeCell ref="U41:AB41"/>
    <mergeCell ref="AC41:AH41"/>
    <mergeCell ref="AS41:BB41"/>
    <mergeCell ref="BF41:BN41"/>
    <mergeCell ref="BO39:BT39"/>
    <mergeCell ref="BU39:BZ39"/>
    <mergeCell ref="A40:P40"/>
    <mergeCell ref="Q40:T40"/>
    <mergeCell ref="U40:AB40"/>
    <mergeCell ref="AC40:AH40"/>
    <mergeCell ref="AS40:BB40"/>
    <mergeCell ref="BF40:BN40"/>
    <mergeCell ref="BO40:BT40"/>
    <mergeCell ref="BU40:BZ40"/>
    <mergeCell ref="A39:P39"/>
    <mergeCell ref="Q39:T39"/>
    <mergeCell ref="U39:AB39"/>
    <mergeCell ref="AC39:AH39"/>
    <mergeCell ref="AS39:BB39"/>
    <mergeCell ref="BF39:BN39"/>
    <mergeCell ref="BO37:BT37"/>
    <mergeCell ref="BU37:BZ37"/>
    <mergeCell ref="A38:P38"/>
    <mergeCell ref="Q38:T38"/>
    <mergeCell ref="U38:AB38"/>
    <mergeCell ref="AC38:AH38"/>
    <mergeCell ref="AS38:BB38"/>
    <mergeCell ref="BF38:BN38"/>
    <mergeCell ref="BO38:BT38"/>
    <mergeCell ref="BU38:BZ38"/>
    <mergeCell ref="A37:P37"/>
    <mergeCell ref="Q37:T37"/>
    <mergeCell ref="U37:AB37"/>
    <mergeCell ref="AC37:AH37"/>
    <mergeCell ref="AS37:BB37"/>
    <mergeCell ref="BF37:BN37"/>
    <mergeCell ref="BO35:BT35"/>
    <mergeCell ref="BU35:BZ35"/>
    <mergeCell ref="A36:P36"/>
    <mergeCell ref="Q36:T36"/>
    <mergeCell ref="U36:AB36"/>
    <mergeCell ref="AC36:AH36"/>
    <mergeCell ref="AS36:BB36"/>
    <mergeCell ref="BF36:BN36"/>
    <mergeCell ref="BO36:BT36"/>
    <mergeCell ref="BU36:BZ36"/>
    <mergeCell ref="A35:P35"/>
    <mergeCell ref="Q35:T35"/>
    <mergeCell ref="U35:AB35"/>
    <mergeCell ref="AC35:AH35"/>
    <mergeCell ref="AS35:BB35"/>
    <mergeCell ref="BF35:BN35"/>
    <mergeCell ref="BO33:BT33"/>
    <mergeCell ref="BU33:BZ33"/>
    <mergeCell ref="A34:P34"/>
    <mergeCell ref="Q34:T34"/>
    <mergeCell ref="U34:AB34"/>
    <mergeCell ref="AC34:AH34"/>
    <mergeCell ref="AS34:BB34"/>
    <mergeCell ref="BF34:BN34"/>
    <mergeCell ref="BO34:BT34"/>
    <mergeCell ref="BU34:BZ34"/>
    <mergeCell ref="A33:P33"/>
    <mergeCell ref="Q33:T33"/>
    <mergeCell ref="U33:AB33"/>
    <mergeCell ref="AC33:AH33"/>
    <mergeCell ref="AS33:BB33"/>
    <mergeCell ref="BF33:BN33"/>
    <mergeCell ref="BO31:BT31"/>
    <mergeCell ref="BU31:BZ31"/>
    <mergeCell ref="A32:P32"/>
    <mergeCell ref="Q32:T32"/>
    <mergeCell ref="U32:AB32"/>
    <mergeCell ref="AC32:AH32"/>
    <mergeCell ref="AS32:BB32"/>
    <mergeCell ref="BF32:BN32"/>
    <mergeCell ref="BO32:BT32"/>
    <mergeCell ref="BU32:BZ32"/>
    <mergeCell ref="A31:P31"/>
    <mergeCell ref="Q31:T31"/>
    <mergeCell ref="U31:AB31"/>
    <mergeCell ref="AC31:AH31"/>
    <mergeCell ref="AS31:BB31"/>
    <mergeCell ref="BF31:BN31"/>
    <mergeCell ref="BO29:BT29"/>
    <mergeCell ref="BU29:BZ29"/>
    <mergeCell ref="A30:P30"/>
    <mergeCell ref="Q30:T30"/>
    <mergeCell ref="U30:AB30"/>
    <mergeCell ref="AC30:AH30"/>
    <mergeCell ref="AS30:BB30"/>
    <mergeCell ref="BF30:BN30"/>
    <mergeCell ref="BO30:BT30"/>
    <mergeCell ref="BU30:BZ30"/>
    <mergeCell ref="A29:P29"/>
    <mergeCell ref="Q29:T29"/>
    <mergeCell ref="U29:AB29"/>
    <mergeCell ref="AC29:AH29"/>
    <mergeCell ref="AS29:BB29"/>
    <mergeCell ref="BF29:BN29"/>
    <mergeCell ref="BO27:BT27"/>
    <mergeCell ref="BU27:BZ27"/>
    <mergeCell ref="A28:P28"/>
    <mergeCell ref="Q28:T28"/>
    <mergeCell ref="U28:AB28"/>
    <mergeCell ref="AC28:AH28"/>
    <mergeCell ref="AS28:BB28"/>
    <mergeCell ref="BF28:BN28"/>
    <mergeCell ref="BO28:BT28"/>
    <mergeCell ref="BU28:BZ28"/>
    <mergeCell ref="A27:P27"/>
    <mergeCell ref="Q27:T27"/>
    <mergeCell ref="U27:AB27"/>
    <mergeCell ref="AC27:AH27"/>
    <mergeCell ref="AS27:BB27"/>
    <mergeCell ref="BF27:BN27"/>
    <mergeCell ref="BO25:BT25"/>
    <mergeCell ref="BU25:BZ25"/>
    <mergeCell ref="A26:P26"/>
    <mergeCell ref="Q26:T26"/>
    <mergeCell ref="U26:AB26"/>
    <mergeCell ref="AC26:AH26"/>
    <mergeCell ref="AS26:BB26"/>
    <mergeCell ref="BF26:BN26"/>
    <mergeCell ref="BO26:BT26"/>
    <mergeCell ref="BU26:BZ26"/>
    <mergeCell ref="A25:P25"/>
    <mergeCell ref="Q25:T25"/>
    <mergeCell ref="U25:AB25"/>
    <mergeCell ref="AC25:AH25"/>
    <mergeCell ref="AS25:BB25"/>
    <mergeCell ref="BF25:BN25"/>
    <mergeCell ref="BO23:BT23"/>
    <mergeCell ref="BU23:BZ23"/>
    <mergeCell ref="A24:P24"/>
    <mergeCell ref="Q24:T24"/>
    <mergeCell ref="U24:AB24"/>
    <mergeCell ref="AC24:AH24"/>
    <mergeCell ref="AS24:BB24"/>
    <mergeCell ref="BF24:BN24"/>
    <mergeCell ref="BO24:BT24"/>
    <mergeCell ref="BU24:BZ24"/>
    <mergeCell ref="A23:P23"/>
    <mergeCell ref="Q23:T23"/>
    <mergeCell ref="U23:AB23"/>
    <mergeCell ref="AC23:AH23"/>
    <mergeCell ref="AS23:BB23"/>
    <mergeCell ref="BF23:BN23"/>
    <mergeCell ref="BO21:BT21"/>
    <mergeCell ref="BU21:BZ21"/>
    <mergeCell ref="A22:P22"/>
    <mergeCell ref="Q22:T22"/>
    <mergeCell ref="U22:AB22"/>
    <mergeCell ref="AC22:AH22"/>
    <mergeCell ref="AS22:BB22"/>
    <mergeCell ref="BF22:BN22"/>
    <mergeCell ref="BO22:BT22"/>
    <mergeCell ref="BU22:BZ22"/>
    <mergeCell ref="A21:P21"/>
    <mergeCell ref="Q21:T21"/>
    <mergeCell ref="U21:AB21"/>
    <mergeCell ref="AC21:AH21"/>
    <mergeCell ref="AS21:BB21"/>
    <mergeCell ref="BF21:BN21"/>
    <mergeCell ref="BO19:BT19"/>
    <mergeCell ref="BU19:BZ19"/>
    <mergeCell ref="A20:P20"/>
    <mergeCell ref="Q20:T20"/>
    <mergeCell ref="U20:AB20"/>
    <mergeCell ref="AC20:AH20"/>
    <mergeCell ref="AS20:BB20"/>
    <mergeCell ref="BF20:BN20"/>
    <mergeCell ref="BO20:BT20"/>
    <mergeCell ref="BU20:BZ20"/>
    <mergeCell ref="A19:P19"/>
    <mergeCell ref="Q19:T19"/>
    <mergeCell ref="U19:AB19"/>
    <mergeCell ref="AC19:AH19"/>
    <mergeCell ref="AS19:BB19"/>
    <mergeCell ref="BF19:BN19"/>
    <mergeCell ref="BO17:BT17"/>
    <mergeCell ref="BU17:BZ17"/>
    <mergeCell ref="A18:P18"/>
    <mergeCell ref="Q18:T18"/>
    <mergeCell ref="U18:AB18"/>
    <mergeCell ref="AC18:AH18"/>
    <mergeCell ref="AS18:BB18"/>
    <mergeCell ref="BF18:BN18"/>
    <mergeCell ref="BO18:BT18"/>
    <mergeCell ref="BU18:BZ18"/>
    <mergeCell ref="A17:P17"/>
    <mergeCell ref="Q17:T17"/>
    <mergeCell ref="U17:AB17"/>
    <mergeCell ref="AC17:AH17"/>
    <mergeCell ref="AS17:BB17"/>
    <mergeCell ref="BF17:BN17"/>
    <mergeCell ref="BO15:BT15"/>
    <mergeCell ref="BU15:BZ15"/>
    <mergeCell ref="A16:P16"/>
    <mergeCell ref="Q16:T16"/>
    <mergeCell ref="U16:AB16"/>
    <mergeCell ref="AC16:AH16"/>
    <mergeCell ref="AS16:BB16"/>
    <mergeCell ref="BF16:BN16"/>
    <mergeCell ref="BO16:BT16"/>
    <mergeCell ref="BU16:BZ16"/>
    <mergeCell ref="A15:P15"/>
    <mergeCell ref="Q15:T15"/>
    <mergeCell ref="U15:AB15"/>
    <mergeCell ref="AC15:AH15"/>
    <mergeCell ref="AS15:BB15"/>
    <mergeCell ref="BF15:BN15"/>
    <mergeCell ref="BO13:BT13"/>
    <mergeCell ref="BU13:BZ13"/>
    <mergeCell ref="A14:P14"/>
    <mergeCell ref="Q14:T14"/>
    <mergeCell ref="U14:AB14"/>
    <mergeCell ref="AC14:AH14"/>
    <mergeCell ref="AS14:BB14"/>
    <mergeCell ref="BF14:BN14"/>
    <mergeCell ref="BO14:BT14"/>
    <mergeCell ref="BU14:BZ14"/>
    <mergeCell ref="A13:P13"/>
    <mergeCell ref="Q13:T13"/>
    <mergeCell ref="U13:AB13"/>
    <mergeCell ref="AC13:AH13"/>
    <mergeCell ref="AS13:BB13"/>
    <mergeCell ref="BF13:BN13"/>
    <mergeCell ref="BO11:BT11"/>
    <mergeCell ref="BU11:BZ11"/>
    <mergeCell ref="A12:P12"/>
    <mergeCell ref="Q12:T12"/>
    <mergeCell ref="U12:AB12"/>
    <mergeCell ref="AC12:AH12"/>
    <mergeCell ref="AS12:BB12"/>
    <mergeCell ref="BF12:BN12"/>
    <mergeCell ref="BO12:BT12"/>
    <mergeCell ref="BU12:BZ12"/>
    <mergeCell ref="A11:P11"/>
    <mergeCell ref="Q11:T11"/>
    <mergeCell ref="U11:AB11"/>
    <mergeCell ref="AC11:AH11"/>
    <mergeCell ref="AS11:BB11"/>
    <mergeCell ref="BF11:BN11"/>
    <mergeCell ref="BU9:BZ9"/>
    <mergeCell ref="A10:P10"/>
    <mergeCell ref="Q10:T10"/>
    <mergeCell ref="U10:AB10"/>
    <mergeCell ref="AC10:AH10"/>
    <mergeCell ref="AS10:BB10"/>
    <mergeCell ref="BF10:BN10"/>
    <mergeCell ref="BO10:BT10"/>
    <mergeCell ref="BU10:BZ10"/>
    <mergeCell ref="AS8:BB8"/>
    <mergeCell ref="BO8:BT8"/>
    <mergeCell ref="BU8:BZ8"/>
    <mergeCell ref="A9:P9"/>
    <mergeCell ref="Q9:T9"/>
    <mergeCell ref="U9:AB9"/>
    <mergeCell ref="AC9:AH9"/>
    <mergeCell ref="AS9:BB9"/>
    <mergeCell ref="BF9:BN9"/>
    <mergeCell ref="BO9:BT9"/>
    <mergeCell ref="A5:P8"/>
    <mergeCell ref="Q5:T8"/>
    <mergeCell ref="U5:AB8"/>
    <mergeCell ref="AC5:BZ5"/>
    <mergeCell ref="AC6:AH8"/>
    <mergeCell ref="AI6:BZ6"/>
    <mergeCell ref="AI7:BB7"/>
    <mergeCell ref="BC7:BE7"/>
    <mergeCell ref="BF7:BN8"/>
    <mergeCell ref="BO7:BZ7"/>
    <mergeCell ref="BK1:BZ1"/>
    <mergeCell ref="A2:BY2"/>
    <mergeCell ref="AE3:AF3"/>
    <mergeCell ref="AG3:AT3"/>
    <mergeCell ref="AU3:AV3"/>
    <mergeCell ref="AW3:AY3"/>
  </mergeCells>
  <printOptions/>
  <pageMargins left="0.3937007874015748" right="0.3937007874015748" top="0.5905511811023623" bottom="0.5905511811023623" header="0" footer="0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B56"/>
  <sheetViews>
    <sheetView showGridLines="0" view="pageBreakPreview" zoomScale="110" zoomScaleSheetLayoutView="110" zoomScalePageLayoutView="0" workbookViewId="0" topLeftCell="A1">
      <selection activeCell="AG4" sqref="AG4"/>
    </sheetView>
  </sheetViews>
  <sheetFormatPr defaultColWidth="1.83203125" defaultRowHeight="12.75"/>
  <cols>
    <col min="1" max="16" width="1.5" style="39" customWidth="1"/>
    <col min="17" max="20" width="1.5" style="43" customWidth="1"/>
    <col min="21" max="21" width="1.83203125" style="43" customWidth="1"/>
    <col min="22" max="22" width="1.171875" style="43" customWidth="1"/>
    <col min="23" max="23" width="1.83203125" style="43" customWidth="1"/>
    <col min="24" max="24" width="0.4921875" style="43" customWidth="1"/>
    <col min="25" max="25" width="1.5" style="43" hidden="1" customWidth="1"/>
    <col min="26" max="26" width="1.3359375" style="43" customWidth="1"/>
    <col min="27" max="28" width="0.65625" style="43" customWidth="1"/>
    <col min="29" max="34" width="2.66015625" style="39" customWidth="1"/>
    <col min="35" max="35" width="15.16015625" style="39" customWidth="1"/>
    <col min="36" max="36" width="14.33203125" style="39" customWidth="1"/>
    <col min="37" max="43" width="0" style="39" hidden="1" customWidth="1"/>
    <col min="44" max="44" width="5.83203125" style="39" hidden="1" customWidth="1"/>
    <col min="45" max="45" width="1.83203125" style="39" customWidth="1"/>
    <col min="46" max="46" width="0.82421875" style="39" customWidth="1"/>
    <col min="47" max="47" width="1.83203125" style="39" hidden="1" customWidth="1"/>
    <col min="48" max="48" width="3" style="39" customWidth="1"/>
    <col min="49" max="50" width="1.83203125" style="39" customWidth="1"/>
    <col min="51" max="51" width="2.33203125" style="39" customWidth="1"/>
    <col min="52" max="52" width="1.66796875" style="39" customWidth="1"/>
    <col min="53" max="53" width="0.65625" style="39" hidden="1" customWidth="1"/>
    <col min="54" max="54" width="1.83203125" style="39" customWidth="1"/>
    <col min="55" max="55" width="15.33203125" style="39" customWidth="1"/>
    <col min="56" max="56" width="15" style="39" customWidth="1"/>
    <col min="57" max="57" width="13.83203125" style="39" customWidth="1"/>
    <col min="58" max="66" width="1.66796875" style="39" customWidth="1"/>
    <col min="67" max="72" width="2" style="39" customWidth="1"/>
    <col min="73" max="73" width="0.4921875" style="39" customWidth="1"/>
    <col min="74" max="76" width="0.82421875" style="39" customWidth="1"/>
    <col min="77" max="78" width="0.4921875" style="39" customWidth="1"/>
    <col min="79" max="79" width="19.33203125" style="39" customWidth="1"/>
    <col min="80" max="80" width="14.5" style="39" customWidth="1"/>
    <col min="81" max="16384" width="1.83203125" style="39" customWidth="1"/>
  </cols>
  <sheetData>
    <row r="1" spans="63:78" ht="12.75">
      <c r="BK1" s="231" t="s">
        <v>146</v>
      </c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</row>
    <row r="2" spans="1:77" s="40" customFormat="1" ht="30" customHeight="1">
      <c r="A2" s="232" t="s">
        <v>143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</row>
    <row r="3" spans="17:52" s="40" customFormat="1" ht="15"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E3" s="208" t="s">
        <v>36</v>
      </c>
      <c r="AF3" s="208"/>
      <c r="AG3" s="199" t="str">
        <f>'Табл 2-2019'!AG3</f>
        <v>01 июня</v>
      </c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234" t="s">
        <v>37</v>
      </c>
      <c r="AV3" s="234"/>
      <c r="AW3" s="199" t="s">
        <v>37</v>
      </c>
      <c r="AX3" s="199"/>
      <c r="AY3" s="199"/>
      <c r="AZ3" s="10" t="s">
        <v>4</v>
      </c>
    </row>
    <row r="4" spans="17:28" s="40" customFormat="1" ht="12.75" customHeight="1"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78" s="47" customFormat="1" ht="15" customHeight="1">
      <c r="A5" s="235" t="s">
        <v>135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  <c r="Q5" s="244" t="s">
        <v>38</v>
      </c>
      <c r="R5" s="245"/>
      <c r="S5" s="245"/>
      <c r="T5" s="246"/>
      <c r="U5" s="244" t="s">
        <v>39</v>
      </c>
      <c r="V5" s="245"/>
      <c r="W5" s="245"/>
      <c r="X5" s="245"/>
      <c r="Y5" s="245"/>
      <c r="Z5" s="245"/>
      <c r="AA5" s="245"/>
      <c r="AB5" s="246"/>
      <c r="AC5" s="253" t="s">
        <v>40</v>
      </c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5"/>
    </row>
    <row r="6" spans="1:78" s="47" customFormat="1" ht="15" customHeight="1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40"/>
      <c r="Q6" s="247"/>
      <c r="R6" s="248"/>
      <c r="S6" s="248"/>
      <c r="T6" s="249"/>
      <c r="U6" s="247"/>
      <c r="V6" s="248"/>
      <c r="W6" s="248"/>
      <c r="X6" s="248"/>
      <c r="Y6" s="248"/>
      <c r="Z6" s="248"/>
      <c r="AA6" s="248"/>
      <c r="AB6" s="249"/>
      <c r="AC6" s="235" t="s">
        <v>41</v>
      </c>
      <c r="AD6" s="236"/>
      <c r="AE6" s="236"/>
      <c r="AF6" s="236"/>
      <c r="AG6" s="236"/>
      <c r="AH6" s="236"/>
      <c r="AI6" s="253" t="s">
        <v>42</v>
      </c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5"/>
    </row>
    <row r="7" spans="1:79" s="47" customFormat="1" ht="120" customHeight="1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40"/>
      <c r="Q7" s="247"/>
      <c r="R7" s="248"/>
      <c r="S7" s="248"/>
      <c r="T7" s="249"/>
      <c r="U7" s="247"/>
      <c r="V7" s="248"/>
      <c r="W7" s="248"/>
      <c r="X7" s="248"/>
      <c r="Y7" s="248"/>
      <c r="Z7" s="248"/>
      <c r="AA7" s="248"/>
      <c r="AB7" s="249"/>
      <c r="AC7" s="238"/>
      <c r="AD7" s="239"/>
      <c r="AE7" s="239"/>
      <c r="AF7" s="239"/>
      <c r="AG7" s="239"/>
      <c r="AH7" s="239"/>
      <c r="AI7" s="244" t="s">
        <v>147</v>
      </c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6"/>
      <c r="BC7" s="244" t="s">
        <v>148</v>
      </c>
      <c r="BD7" s="245"/>
      <c r="BE7" s="246"/>
      <c r="BF7" s="244" t="s">
        <v>43</v>
      </c>
      <c r="BG7" s="245"/>
      <c r="BH7" s="245"/>
      <c r="BI7" s="245"/>
      <c r="BJ7" s="245"/>
      <c r="BK7" s="245"/>
      <c r="BL7" s="245"/>
      <c r="BM7" s="245"/>
      <c r="BN7" s="246"/>
      <c r="BO7" s="256" t="s">
        <v>44</v>
      </c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8"/>
      <c r="CA7" s="47" t="s">
        <v>318</v>
      </c>
    </row>
    <row r="8" spans="1:79" s="47" customFormat="1" ht="76.5" customHeight="1">
      <c r="A8" s="241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3"/>
      <c r="Q8" s="250"/>
      <c r="R8" s="251"/>
      <c r="S8" s="251"/>
      <c r="T8" s="252"/>
      <c r="U8" s="250"/>
      <c r="V8" s="251"/>
      <c r="W8" s="251"/>
      <c r="X8" s="251"/>
      <c r="Y8" s="251"/>
      <c r="Z8" s="251"/>
      <c r="AA8" s="251"/>
      <c r="AB8" s="252"/>
      <c r="AC8" s="241"/>
      <c r="AD8" s="242"/>
      <c r="AE8" s="242"/>
      <c r="AF8" s="242"/>
      <c r="AG8" s="242"/>
      <c r="AH8" s="242"/>
      <c r="AI8" s="48" t="s">
        <v>149</v>
      </c>
      <c r="AJ8" s="49" t="s">
        <v>150</v>
      </c>
      <c r="AK8" s="50"/>
      <c r="AL8" s="50"/>
      <c r="AM8" s="50"/>
      <c r="AN8" s="50"/>
      <c r="AO8" s="50"/>
      <c r="AP8" s="50"/>
      <c r="AQ8" s="50"/>
      <c r="AR8" s="51"/>
      <c r="AS8" s="259" t="s">
        <v>151</v>
      </c>
      <c r="AT8" s="259"/>
      <c r="AU8" s="259"/>
      <c r="AV8" s="259"/>
      <c r="AW8" s="259"/>
      <c r="AX8" s="259"/>
      <c r="AY8" s="259"/>
      <c r="AZ8" s="259"/>
      <c r="BA8" s="259"/>
      <c r="BB8" s="259"/>
      <c r="BC8" s="52" t="s">
        <v>149</v>
      </c>
      <c r="BD8" s="52" t="s">
        <v>150</v>
      </c>
      <c r="BE8" s="52" t="s">
        <v>151</v>
      </c>
      <c r="BF8" s="250"/>
      <c r="BG8" s="251"/>
      <c r="BH8" s="251"/>
      <c r="BI8" s="251"/>
      <c r="BJ8" s="251"/>
      <c r="BK8" s="251"/>
      <c r="BL8" s="251"/>
      <c r="BM8" s="251"/>
      <c r="BN8" s="252"/>
      <c r="BO8" s="256" t="s">
        <v>41</v>
      </c>
      <c r="BP8" s="257"/>
      <c r="BQ8" s="257"/>
      <c r="BR8" s="257"/>
      <c r="BS8" s="257"/>
      <c r="BT8" s="258"/>
      <c r="BU8" s="256" t="s">
        <v>154</v>
      </c>
      <c r="BV8" s="257"/>
      <c r="BW8" s="257"/>
      <c r="BX8" s="257"/>
      <c r="BY8" s="257"/>
      <c r="BZ8" s="258"/>
      <c r="CA8" s="141">
        <f>AC10-AC17</f>
        <v>0</v>
      </c>
    </row>
    <row r="9" spans="1:78" s="47" customFormat="1" ht="12.75">
      <c r="A9" s="260">
        <v>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53">
        <v>2</v>
      </c>
      <c r="R9" s="254"/>
      <c r="S9" s="254"/>
      <c r="T9" s="255"/>
      <c r="U9" s="253">
        <v>3</v>
      </c>
      <c r="V9" s="254"/>
      <c r="W9" s="254"/>
      <c r="X9" s="254"/>
      <c r="Y9" s="254"/>
      <c r="Z9" s="254"/>
      <c r="AA9" s="254"/>
      <c r="AB9" s="255"/>
      <c r="AC9" s="253">
        <v>4</v>
      </c>
      <c r="AD9" s="254"/>
      <c r="AE9" s="254"/>
      <c r="AF9" s="254"/>
      <c r="AG9" s="254"/>
      <c r="AH9" s="254"/>
      <c r="AI9" s="54">
        <v>5</v>
      </c>
      <c r="AJ9" s="41" t="s">
        <v>155</v>
      </c>
      <c r="AK9" s="41"/>
      <c r="AL9" s="41"/>
      <c r="AM9" s="41"/>
      <c r="AN9" s="41"/>
      <c r="AO9" s="41"/>
      <c r="AP9" s="41"/>
      <c r="AQ9" s="41"/>
      <c r="AR9" s="42"/>
      <c r="AS9" s="261" t="s">
        <v>156</v>
      </c>
      <c r="AT9" s="262"/>
      <c r="AU9" s="262"/>
      <c r="AV9" s="262"/>
      <c r="AW9" s="262"/>
      <c r="AX9" s="262"/>
      <c r="AY9" s="262"/>
      <c r="AZ9" s="262"/>
      <c r="BA9" s="262"/>
      <c r="BB9" s="263"/>
      <c r="BC9" s="53">
        <v>6</v>
      </c>
      <c r="BD9" s="54" t="s">
        <v>152</v>
      </c>
      <c r="BE9" s="54" t="s">
        <v>153</v>
      </c>
      <c r="BF9" s="253">
        <v>7</v>
      </c>
      <c r="BG9" s="254"/>
      <c r="BH9" s="254"/>
      <c r="BI9" s="254"/>
      <c r="BJ9" s="254"/>
      <c r="BK9" s="254"/>
      <c r="BL9" s="254"/>
      <c r="BM9" s="254"/>
      <c r="BN9" s="255"/>
      <c r="BO9" s="253">
        <v>8</v>
      </c>
      <c r="BP9" s="254"/>
      <c r="BQ9" s="254"/>
      <c r="BR9" s="254"/>
      <c r="BS9" s="254"/>
      <c r="BT9" s="255"/>
      <c r="BU9" s="253">
        <v>9</v>
      </c>
      <c r="BV9" s="254"/>
      <c r="BW9" s="254"/>
      <c r="BX9" s="254"/>
      <c r="BY9" s="254"/>
      <c r="BZ9" s="255"/>
    </row>
    <row r="10" spans="1:78" s="47" customFormat="1" ht="26.25" customHeight="1">
      <c r="A10" s="264" t="s">
        <v>144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6"/>
      <c r="Q10" s="267" t="s">
        <v>64</v>
      </c>
      <c r="R10" s="268"/>
      <c r="S10" s="268"/>
      <c r="T10" s="269"/>
      <c r="U10" s="267" t="s">
        <v>46</v>
      </c>
      <c r="V10" s="268"/>
      <c r="W10" s="268"/>
      <c r="X10" s="268"/>
      <c r="Y10" s="268"/>
      <c r="Z10" s="268"/>
      <c r="AA10" s="268"/>
      <c r="AB10" s="269"/>
      <c r="AC10" s="270">
        <f>AI10+BC10+BF10+BO10</f>
        <v>112897698.03999999</v>
      </c>
      <c r="AD10" s="271"/>
      <c r="AE10" s="271"/>
      <c r="AF10" s="271"/>
      <c r="AG10" s="271"/>
      <c r="AH10" s="271"/>
      <c r="AI10" s="93">
        <f>AJ10+AS10</f>
        <v>84695354</v>
      </c>
      <c r="AJ10" s="92">
        <f>AJ12</f>
        <v>7842354</v>
      </c>
      <c r="AK10" s="87"/>
      <c r="AL10" s="87"/>
      <c r="AM10" s="87"/>
      <c r="AN10" s="87"/>
      <c r="AO10" s="87"/>
      <c r="AP10" s="87"/>
      <c r="AQ10" s="87"/>
      <c r="AR10" s="89"/>
      <c r="AS10" s="270">
        <f>AS12</f>
        <v>76853000</v>
      </c>
      <c r="AT10" s="271"/>
      <c r="AU10" s="271"/>
      <c r="AV10" s="271"/>
      <c r="AW10" s="271"/>
      <c r="AX10" s="271"/>
      <c r="AY10" s="271"/>
      <c r="AZ10" s="271"/>
      <c r="BA10" s="271"/>
      <c r="BB10" s="272"/>
      <c r="BC10" s="93">
        <f>BD10+BE10</f>
        <v>27002344.04</v>
      </c>
      <c r="BD10" s="93">
        <f>BD14</f>
        <v>12198379.05</v>
      </c>
      <c r="BE10" s="93">
        <f>BE14</f>
        <v>14803964.99</v>
      </c>
      <c r="BF10" s="270">
        <f>BF14</f>
        <v>0</v>
      </c>
      <c r="BG10" s="271"/>
      <c r="BH10" s="271"/>
      <c r="BI10" s="271"/>
      <c r="BJ10" s="271"/>
      <c r="BK10" s="271"/>
      <c r="BL10" s="271"/>
      <c r="BM10" s="271"/>
      <c r="BN10" s="272"/>
      <c r="BO10" s="273">
        <f>BO11+BO12+BO13+BO15+BO16</f>
        <v>1200000</v>
      </c>
      <c r="BP10" s="274"/>
      <c r="BQ10" s="274"/>
      <c r="BR10" s="274"/>
      <c r="BS10" s="274"/>
      <c r="BT10" s="275"/>
      <c r="BU10" s="270"/>
      <c r="BV10" s="271"/>
      <c r="BW10" s="271"/>
      <c r="BX10" s="271"/>
      <c r="BY10" s="271"/>
      <c r="BZ10" s="272"/>
    </row>
    <row r="11" spans="1:78" s="47" customFormat="1" ht="26.25" customHeight="1">
      <c r="A11" s="276" t="s">
        <v>160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8"/>
      <c r="Q11" s="261" t="s">
        <v>157</v>
      </c>
      <c r="R11" s="262"/>
      <c r="S11" s="262"/>
      <c r="T11" s="263"/>
      <c r="U11" s="261" t="s">
        <v>49</v>
      </c>
      <c r="V11" s="262"/>
      <c r="W11" s="262"/>
      <c r="X11" s="262"/>
      <c r="Y11" s="262"/>
      <c r="Z11" s="262"/>
      <c r="AA11" s="262"/>
      <c r="AB11" s="263"/>
      <c r="AC11" s="279">
        <f>BO11</f>
        <v>0</v>
      </c>
      <c r="AD11" s="280"/>
      <c r="AE11" s="280"/>
      <c r="AF11" s="280"/>
      <c r="AG11" s="280"/>
      <c r="AH11" s="280"/>
      <c r="AI11" s="55" t="s">
        <v>46</v>
      </c>
      <c r="AJ11" s="57" t="s">
        <v>46</v>
      </c>
      <c r="AK11" s="56"/>
      <c r="AL11" s="56"/>
      <c r="AM11" s="56"/>
      <c r="AN11" s="56"/>
      <c r="AO11" s="56"/>
      <c r="AP11" s="56"/>
      <c r="AQ11" s="56"/>
      <c r="AR11" s="58"/>
      <c r="AS11" s="281" t="s">
        <v>46</v>
      </c>
      <c r="AT11" s="282"/>
      <c r="AU11" s="282"/>
      <c r="AV11" s="282"/>
      <c r="AW11" s="282"/>
      <c r="AX11" s="282"/>
      <c r="AY11" s="282"/>
      <c r="AZ11" s="282"/>
      <c r="BA11" s="282"/>
      <c r="BB11" s="283"/>
      <c r="BC11" s="57" t="s">
        <v>46</v>
      </c>
      <c r="BD11" s="57" t="s">
        <v>46</v>
      </c>
      <c r="BE11" s="57" t="s">
        <v>46</v>
      </c>
      <c r="BF11" s="281" t="s">
        <v>46</v>
      </c>
      <c r="BG11" s="282"/>
      <c r="BH11" s="282"/>
      <c r="BI11" s="282"/>
      <c r="BJ11" s="282"/>
      <c r="BK11" s="282"/>
      <c r="BL11" s="282"/>
      <c r="BM11" s="282"/>
      <c r="BN11" s="283"/>
      <c r="BO11" s="284">
        <v>0</v>
      </c>
      <c r="BP11" s="285"/>
      <c r="BQ11" s="285"/>
      <c r="BR11" s="285"/>
      <c r="BS11" s="285"/>
      <c r="BT11" s="286"/>
      <c r="BU11" s="281" t="s">
        <v>46</v>
      </c>
      <c r="BV11" s="282"/>
      <c r="BW11" s="282"/>
      <c r="BX11" s="282"/>
      <c r="BY11" s="282"/>
      <c r="BZ11" s="283"/>
    </row>
    <row r="12" spans="1:78" s="47" customFormat="1" ht="26.25" customHeight="1">
      <c r="A12" s="276" t="s">
        <v>50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 s="261" t="s">
        <v>49</v>
      </c>
      <c r="R12" s="262"/>
      <c r="S12" s="262"/>
      <c r="T12" s="263"/>
      <c r="U12" s="261" t="s">
        <v>48</v>
      </c>
      <c r="V12" s="262"/>
      <c r="W12" s="262"/>
      <c r="X12" s="262"/>
      <c r="Y12" s="262"/>
      <c r="Z12" s="262"/>
      <c r="AA12" s="262"/>
      <c r="AB12" s="263"/>
      <c r="AC12" s="270">
        <f>AI12+BO12</f>
        <v>85895354</v>
      </c>
      <c r="AD12" s="271"/>
      <c r="AE12" s="271"/>
      <c r="AF12" s="271"/>
      <c r="AG12" s="271"/>
      <c r="AH12" s="271"/>
      <c r="AI12" s="93">
        <f>SUM(AJ12:BB12)</f>
        <v>84695354</v>
      </c>
      <c r="AJ12" s="87">
        <v>7842354</v>
      </c>
      <c r="AK12" s="87"/>
      <c r="AL12" s="87"/>
      <c r="AM12" s="87"/>
      <c r="AN12" s="87"/>
      <c r="AO12" s="87"/>
      <c r="AP12" s="87"/>
      <c r="AQ12" s="87"/>
      <c r="AR12" s="89"/>
      <c r="AS12" s="287">
        <v>76853000</v>
      </c>
      <c r="AT12" s="288"/>
      <c r="AU12" s="288"/>
      <c r="AV12" s="288"/>
      <c r="AW12" s="288"/>
      <c r="AX12" s="288"/>
      <c r="AY12" s="288"/>
      <c r="AZ12" s="288"/>
      <c r="BA12" s="288"/>
      <c r="BB12" s="289"/>
      <c r="BC12" s="57" t="s">
        <v>46</v>
      </c>
      <c r="BD12" s="57" t="s">
        <v>46</v>
      </c>
      <c r="BE12" s="57" t="s">
        <v>46</v>
      </c>
      <c r="BF12" s="281" t="s">
        <v>46</v>
      </c>
      <c r="BG12" s="282"/>
      <c r="BH12" s="282"/>
      <c r="BI12" s="282"/>
      <c r="BJ12" s="282"/>
      <c r="BK12" s="282"/>
      <c r="BL12" s="282"/>
      <c r="BM12" s="282"/>
      <c r="BN12" s="283"/>
      <c r="BO12" s="290">
        <v>1200000</v>
      </c>
      <c r="BP12" s="291"/>
      <c r="BQ12" s="291"/>
      <c r="BR12" s="291"/>
      <c r="BS12" s="291"/>
      <c r="BT12" s="292"/>
      <c r="BU12" s="281"/>
      <c r="BV12" s="282"/>
      <c r="BW12" s="282"/>
      <c r="BX12" s="282"/>
      <c r="BY12" s="282"/>
      <c r="BZ12" s="283"/>
    </row>
    <row r="13" spans="1:78" s="47" customFormat="1" ht="26.25" customHeight="1">
      <c r="A13" s="276" t="s">
        <v>53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8"/>
      <c r="Q13" s="261" t="s">
        <v>48</v>
      </c>
      <c r="R13" s="262"/>
      <c r="S13" s="262"/>
      <c r="T13" s="263"/>
      <c r="U13" s="261" t="s">
        <v>54</v>
      </c>
      <c r="V13" s="262"/>
      <c r="W13" s="262"/>
      <c r="X13" s="262"/>
      <c r="Y13" s="262"/>
      <c r="Z13" s="262"/>
      <c r="AA13" s="262"/>
      <c r="AB13" s="263"/>
      <c r="AC13" s="279">
        <f>BO13</f>
        <v>0</v>
      </c>
      <c r="AD13" s="280"/>
      <c r="AE13" s="280"/>
      <c r="AF13" s="280"/>
      <c r="AG13" s="280"/>
      <c r="AH13" s="280"/>
      <c r="AI13" s="55" t="s">
        <v>46</v>
      </c>
      <c r="AJ13" s="57" t="s">
        <v>46</v>
      </c>
      <c r="AK13" s="56"/>
      <c r="AL13" s="56"/>
      <c r="AM13" s="56"/>
      <c r="AN13" s="56"/>
      <c r="AO13" s="56"/>
      <c r="AP13" s="56"/>
      <c r="AQ13" s="56"/>
      <c r="AR13" s="58"/>
      <c r="AS13" s="281" t="s">
        <v>46</v>
      </c>
      <c r="AT13" s="282"/>
      <c r="AU13" s="282"/>
      <c r="AV13" s="282"/>
      <c r="AW13" s="282"/>
      <c r="AX13" s="282"/>
      <c r="AY13" s="282"/>
      <c r="AZ13" s="282"/>
      <c r="BA13" s="282"/>
      <c r="BB13" s="283"/>
      <c r="BC13" s="57" t="s">
        <v>46</v>
      </c>
      <c r="BD13" s="57" t="s">
        <v>46</v>
      </c>
      <c r="BE13" s="57" t="s">
        <v>46</v>
      </c>
      <c r="BF13" s="281" t="s">
        <v>46</v>
      </c>
      <c r="BG13" s="282"/>
      <c r="BH13" s="282"/>
      <c r="BI13" s="282"/>
      <c r="BJ13" s="282"/>
      <c r="BK13" s="282"/>
      <c r="BL13" s="282"/>
      <c r="BM13" s="282"/>
      <c r="BN13" s="283"/>
      <c r="BO13" s="284">
        <v>0</v>
      </c>
      <c r="BP13" s="285"/>
      <c r="BQ13" s="285"/>
      <c r="BR13" s="285"/>
      <c r="BS13" s="285"/>
      <c r="BT13" s="286"/>
      <c r="BU13" s="281" t="s">
        <v>46</v>
      </c>
      <c r="BV13" s="282"/>
      <c r="BW13" s="282"/>
      <c r="BX13" s="282"/>
      <c r="BY13" s="282"/>
      <c r="BZ13" s="283"/>
    </row>
    <row r="14" spans="1:78" s="47" customFormat="1" ht="41.25" customHeight="1">
      <c r="A14" s="276" t="s">
        <v>56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8"/>
      <c r="Q14" s="261" t="s">
        <v>54</v>
      </c>
      <c r="R14" s="262"/>
      <c r="S14" s="262"/>
      <c r="T14" s="263"/>
      <c r="U14" s="261" t="s">
        <v>47</v>
      </c>
      <c r="V14" s="262"/>
      <c r="W14" s="262"/>
      <c r="X14" s="262"/>
      <c r="Y14" s="262"/>
      <c r="Z14" s="262"/>
      <c r="AA14" s="262"/>
      <c r="AB14" s="263"/>
      <c r="AC14" s="273">
        <f>BC14+BF14</f>
        <v>27002344.04</v>
      </c>
      <c r="AD14" s="274"/>
      <c r="AE14" s="274"/>
      <c r="AF14" s="274"/>
      <c r="AG14" s="274"/>
      <c r="AH14" s="275"/>
      <c r="AI14" s="55" t="s">
        <v>46</v>
      </c>
      <c r="AJ14" s="57" t="s">
        <v>46</v>
      </c>
      <c r="AK14" s="56"/>
      <c r="AL14" s="56"/>
      <c r="AM14" s="56"/>
      <c r="AN14" s="56"/>
      <c r="AO14" s="56"/>
      <c r="AP14" s="56"/>
      <c r="AQ14" s="56"/>
      <c r="AR14" s="58"/>
      <c r="AS14" s="281" t="s">
        <v>46</v>
      </c>
      <c r="AT14" s="282"/>
      <c r="AU14" s="282"/>
      <c r="AV14" s="282"/>
      <c r="AW14" s="282"/>
      <c r="AX14" s="282"/>
      <c r="AY14" s="282"/>
      <c r="AZ14" s="282"/>
      <c r="BA14" s="282"/>
      <c r="BB14" s="283"/>
      <c r="BC14" s="93">
        <f>SUM(BD14:BE14)</f>
        <v>27002344.04</v>
      </c>
      <c r="BD14" s="88">
        <v>12198379.05</v>
      </c>
      <c r="BE14" s="88">
        <v>14803964.99</v>
      </c>
      <c r="BF14" s="287">
        <v>0</v>
      </c>
      <c r="BG14" s="288"/>
      <c r="BH14" s="288"/>
      <c r="BI14" s="288"/>
      <c r="BJ14" s="288"/>
      <c r="BK14" s="288"/>
      <c r="BL14" s="288"/>
      <c r="BM14" s="288"/>
      <c r="BN14" s="289"/>
      <c r="BO14" s="281" t="s">
        <v>46</v>
      </c>
      <c r="BP14" s="282"/>
      <c r="BQ14" s="282"/>
      <c r="BR14" s="282"/>
      <c r="BS14" s="282"/>
      <c r="BT14" s="283"/>
      <c r="BU14" s="281" t="s">
        <v>46</v>
      </c>
      <c r="BV14" s="282"/>
      <c r="BW14" s="282"/>
      <c r="BX14" s="282"/>
      <c r="BY14" s="282"/>
      <c r="BZ14" s="283"/>
    </row>
    <row r="15" spans="1:78" s="47" customFormat="1" ht="13.5" customHeight="1">
      <c r="A15" s="276" t="s">
        <v>158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8"/>
      <c r="Q15" s="261" t="s">
        <v>55</v>
      </c>
      <c r="R15" s="262"/>
      <c r="S15" s="262"/>
      <c r="T15" s="263"/>
      <c r="U15" s="261" t="s">
        <v>47</v>
      </c>
      <c r="V15" s="262"/>
      <c r="W15" s="262"/>
      <c r="X15" s="262"/>
      <c r="Y15" s="262"/>
      <c r="Z15" s="262"/>
      <c r="AA15" s="262"/>
      <c r="AB15" s="263"/>
      <c r="AC15" s="279">
        <f>BO15</f>
        <v>0</v>
      </c>
      <c r="AD15" s="280"/>
      <c r="AE15" s="280"/>
      <c r="AF15" s="280"/>
      <c r="AG15" s="280"/>
      <c r="AH15" s="280"/>
      <c r="AI15" s="55" t="s">
        <v>46</v>
      </c>
      <c r="AJ15" s="57" t="s">
        <v>46</v>
      </c>
      <c r="AK15" s="56"/>
      <c r="AL15" s="56"/>
      <c r="AM15" s="56"/>
      <c r="AN15" s="56"/>
      <c r="AO15" s="56"/>
      <c r="AP15" s="56"/>
      <c r="AQ15" s="56"/>
      <c r="AR15" s="58"/>
      <c r="AS15" s="281" t="s">
        <v>46</v>
      </c>
      <c r="AT15" s="282"/>
      <c r="AU15" s="282"/>
      <c r="AV15" s="282"/>
      <c r="AW15" s="282"/>
      <c r="AX15" s="282"/>
      <c r="AY15" s="282"/>
      <c r="AZ15" s="282"/>
      <c r="BA15" s="282"/>
      <c r="BB15" s="283"/>
      <c r="BC15" s="57" t="s">
        <v>46</v>
      </c>
      <c r="BD15" s="57" t="s">
        <v>46</v>
      </c>
      <c r="BE15" s="57" t="s">
        <v>46</v>
      </c>
      <c r="BF15" s="281" t="s">
        <v>46</v>
      </c>
      <c r="BG15" s="282"/>
      <c r="BH15" s="282"/>
      <c r="BI15" s="282"/>
      <c r="BJ15" s="282"/>
      <c r="BK15" s="282"/>
      <c r="BL15" s="282"/>
      <c r="BM15" s="282"/>
      <c r="BN15" s="283"/>
      <c r="BO15" s="281">
        <v>0</v>
      </c>
      <c r="BP15" s="282"/>
      <c r="BQ15" s="282"/>
      <c r="BR15" s="282"/>
      <c r="BS15" s="282"/>
      <c r="BT15" s="283"/>
      <c r="BU15" s="281"/>
      <c r="BV15" s="282"/>
      <c r="BW15" s="282"/>
      <c r="BX15" s="282"/>
      <c r="BY15" s="282"/>
      <c r="BZ15" s="283"/>
    </row>
    <row r="16" spans="1:78" s="47" customFormat="1" ht="13.5" customHeight="1">
      <c r="A16" s="276" t="s">
        <v>57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8"/>
      <c r="Q16" s="261" t="s">
        <v>159</v>
      </c>
      <c r="R16" s="262"/>
      <c r="S16" s="262"/>
      <c r="T16" s="263"/>
      <c r="U16" s="261" t="s">
        <v>46</v>
      </c>
      <c r="V16" s="262"/>
      <c r="W16" s="262"/>
      <c r="X16" s="262"/>
      <c r="Y16" s="262"/>
      <c r="Z16" s="262"/>
      <c r="AA16" s="262"/>
      <c r="AB16" s="263"/>
      <c r="AC16" s="279">
        <f>BO16</f>
        <v>0</v>
      </c>
      <c r="AD16" s="280"/>
      <c r="AE16" s="280"/>
      <c r="AF16" s="280"/>
      <c r="AG16" s="280"/>
      <c r="AH16" s="280"/>
      <c r="AI16" s="55" t="s">
        <v>46</v>
      </c>
      <c r="AJ16" s="57" t="s">
        <v>46</v>
      </c>
      <c r="AK16" s="56"/>
      <c r="AL16" s="56"/>
      <c r="AM16" s="56"/>
      <c r="AN16" s="56"/>
      <c r="AO16" s="56"/>
      <c r="AP16" s="56"/>
      <c r="AQ16" s="56"/>
      <c r="AR16" s="58"/>
      <c r="AS16" s="281" t="s">
        <v>46</v>
      </c>
      <c r="AT16" s="282"/>
      <c r="AU16" s="282"/>
      <c r="AV16" s="282"/>
      <c r="AW16" s="282"/>
      <c r="AX16" s="282"/>
      <c r="AY16" s="282"/>
      <c r="AZ16" s="282"/>
      <c r="BA16" s="282"/>
      <c r="BB16" s="283"/>
      <c r="BC16" s="57" t="s">
        <v>46</v>
      </c>
      <c r="BD16" s="57" t="s">
        <v>46</v>
      </c>
      <c r="BE16" s="57" t="s">
        <v>46</v>
      </c>
      <c r="BF16" s="281" t="s">
        <v>46</v>
      </c>
      <c r="BG16" s="282"/>
      <c r="BH16" s="282"/>
      <c r="BI16" s="282"/>
      <c r="BJ16" s="282"/>
      <c r="BK16" s="282"/>
      <c r="BL16" s="282"/>
      <c r="BM16" s="282"/>
      <c r="BN16" s="283"/>
      <c r="BO16" s="281">
        <v>0</v>
      </c>
      <c r="BP16" s="282"/>
      <c r="BQ16" s="282"/>
      <c r="BR16" s="282"/>
      <c r="BS16" s="282"/>
      <c r="BT16" s="283"/>
      <c r="BU16" s="281" t="s">
        <v>46</v>
      </c>
      <c r="BV16" s="282"/>
      <c r="BW16" s="282"/>
      <c r="BX16" s="282"/>
      <c r="BY16" s="282"/>
      <c r="BZ16" s="283"/>
    </row>
    <row r="17" spans="1:80" s="47" customFormat="1" ht="13.5" customHeight="1">
      <c r="A17" s="264" t="s">
        <v>62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6"/>
      <c r="Q17" s="267" t="s">
        <v>96</v>
      </c>
      <c r="R17" s="268"/>
      <c r="S17" s="268"/>
      <c r="T17" s="269"/>
      <c r="U17" s="267" t="s">
        <v>46</v>
      </c>
      <c r="V17" s="268"/>
      <c r="W17" s="268"/>
      <c r="X17" s="268"/>
      <c r="Y17" s="268"/>
      <c r="Z17" s="268"/>
      <c r="AA17" s="268"/>
      <c r="AB17" s="269"/>
      <c r="AC17" s="293">
        <f>AI17+BC17+BF17+BO17</f>
        <v>112897698.03999999</v>
      </c>
      <c r="AD17" s="294"/>
      <c r="AE17" s="294"/>
      <c r="AF17" s="294"/>
      <c r="AG17" s="294"/>
      <c r="AH17" s="294"/>
      <c r="AI17" s="90">
        <f>SUM(AJ17:BB17)</f>
        <v>84695354</v>
      </c>
      <c r="AJ17" s="94">
        <f>AJ18+AJ22+AJ28+AJ36</f>
        <v>7842354</v>
      </c>
      <c r="AK17" s="94">
        <f aca="true" t="shared" si="0" ref="AK17:AS17">AK18+AK22+AK28+AK36</f>
        <v>0</v>
      </c>
      <c r="AL17" s="94">
        <f t="shared" si="0"/>
        <v>0</v>
      </c>
      <c r="AM17" s="94">
        <f t="shared" si="0"/>
        <v>0</v>
      </c>
      <c r="AN17" s="94">
        <f t="shared" si="0"/>
        <v>0</v>
      </c>
      <c r="AO17" s="94">
        <f t="shared" si="0"/>
        <v>0</v>
      </c>
      <c r="AP17" s="94">
        <f t="shared" si="0"/>
        <v>0</v>
      </c>
      <c r="AQ17" s="94">
        <f t="shared" si="0"/>
        <v>0</v>
      </c>
      <c r="AR17" s="94">
        <f t="shared" si="0"/>
        <v>0</v>
      </c>
      <c r="AS17" s="293">
        <f t="shared" si="0"/>
        <v>76853000</v>
      </c>
      <c r="AT17" s="294"/>
      <c r="AU17" s="294"/>
      <c r="AV17" s="294"/>
      <c r="AW17" s="294"/>
      <c r="AX17" s="294"/>
      <c r="AY17" s="294"/>
      <c r="AZ17" s="294"/>
      <c r="BA17" s="294"/>
      <c r="BB17" s="295"/>
      <c r="BC17" s="93">
        <f>SUM(BD17:BE17)</f>
        <v>27002344.04</v>
      </c>
      <c r="BD17" s="93">
        <f>BD18+BD22+BD28+BD36</f>
        <v>12198379.05</v>
      </c>
      <c r="BE17" s="92">
        <f>BE18+BE22+BE28+BE36</f>
        <v>14803964.99</v>
      </c>
      <c r="BF17" s="293">
        <f>BF18+BF22+BF28+BF36</f>
        <v>0</v>
      </c>
      <c r="BG17" s="294"/>
      <c r="BH17" s="294"/>
      <c r="BI17" s="294"/>
      <c r="BJ17" s="294"/>
      <c r="BK17" s="294"/>
      <c r="BL17" s="294"/>
      <c r="BM17" s="294"/>
      <c r="BN17" s="295"/>
      <c r="BO17" s="270">
        <f>BO18+BO22+BO28+BO36</f>
        <v>1200000</v>
      </c>
      <c r="BP17" s="271"/>
      <c r="BQ17" s="271"/>
      <c r="BR17" s="271"/>
      <c r="BS17" s="271"/>
      <c r="BT17" s="272"/>
      <c r="BU17" s="279"/>
      <c r="BV17" s="280"/>
      <c r="BW17" s="280"/>
      <c r="BX17" s="280"/>
      <c r="BY17" s="280"/>
      <c r="BZ17" s="280"/>
      <c r="CA17" s="163">
        <f>AC17-AC19-AC20-AC21-AC28</f>
        <v>32271005.48999999</v>
      </c>
      <c r="CB17" s="164"/>
    </row>
    <row r="18" spans="1:80" s="47" customFormat="1" ht="26.25" customHeight="1">
      <c r="A18" s="276" t="s">
        <v>63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8"/>
      <c r="Q18" s="261" t="s">
        <v>161</v>
      </c>
      <c r="R18" s="262"/>
      <c r="S18" s="262"/>
      <c r="T18" s="263"/>
      <c r="U18" s="261" t="s">
        <v>64</v>
      </c>
      <c r="V18" s="262"/>
      <c r="W18" s="262"/>
      <c r="X18" s="262"/>
      <c r="Y18" s="262"/>
      <c r="Z18" s="262"/>
      <c r="AA18" s="262"/>
      <c r="AB18" s="263"/>
      <c r="AC18" s="293">
        <f aca="true" t="shared" si="1" ref="AC18:AC53">AI18+BC18+BF18+BO18</f>
        <v>79992501.55</v>
      </c>
      <c r="AD18" s="294"/>
      <c r="AE18" s="294"/>
      <c r="AF18" s="294"/>
      <c r="AG18" s="294"/>
      <c r="AH18" s="294"/>
      <c r="AI18" s="90">
        <f aca="true" t="shared" si="2" ref="AI18:AI53">SUM(AJ18:BB18)</f>
        <v>75424000</v>
      </c>
      <c r="AJ18" s="94">
        <f>SUM(AJ19:AJ21)</f>
        <v>200000</v>
      </c>
      <c r="AK18" s="94"/>
      <c r="AL18" s="94"/>
      <c r="AM18" s="94"/>
      <c r="AN18" s="94"/>
      <c r="AO18" s="94"/>
      <c r="AP18" s="94"/>
      <c r="AQ18" s="94"/>
      <c r="AR18" s="95"/>
      <c r="AS18" s="293">
        <f>SUM(AS19:BB21)</f>
        <v>75224000</v>
      </c>
      <c r="AT18" s="294"/>
      <c r="AU18" s="294"/>
      <c r="AV18" s="294"/>
      <c r="AW18" s="294"/>
      <c r="AX18" s="294"/>
      <c r="AY18" s="294"/>
      <c r="AZ18" s="294"/>
      <c r="BA18" s="294"/>
      <c r="BB18" s="295"/>
      <c r="BC18" s="90">
        <f aca="true" t="shared" si="3" ref="BC18:BC53">SUM(BD18:BE18)</f>
        <v>4568501.55</v>
      </c>
      <c r="BD18" s="94">
        <f>SUM(BD19:BD21)</f>
        <v>3600801.55</v>
      </c>
      <c r="BE18" s="90">
        <f>SUM(BE19:BE21)</f>
        <v>967700</v>
      </c>
      <c r="BF18" s="293">
        <v>0</v>
      </c>
      <c r="BG18" s="294"/>
      <c r="BH18" s="294"/>
      <c r="BI18" s="294"/>
      <c r="BJ18" s="294"/>
      <c r="BK18" s="294"/>
      <c r="BL18" s="294"/>
      <c r="BM18" s="294"/>
      <c r="BN18" s="295"/>
      <c r="BO18" s="293">
        <v>0</v>
      </c>
      <c r="BP18" s="294"/>
      <c r="BQ18" s="294"/>
      <c r="BR18" s="294"/>
      <c r="BS18" s="294"/>
      <c r="BT18" s="295"/>
      <c r="BU18" s="279"/>
      <c r="BV18" s="280"/>
      <c r="BW18" s="280"/>
      <c r="BX18" s="280"/>
      <c r="BY18" s="280"/>
      <c r="BZ18" s="296"/>
      <c r="CA18" s="162">
        <v>0.5</v>
      </c>
      <c r="CB18" s="162">
        <v>0.05</v>
      </c>
    </row>
    <row r="19" spans="1:80" s="47" customFormat="1" ht="26.25" customHeight="1">
      <c r="A19" s="297" t="s">
        <v>65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9"/>
      <c r="Q19" s="261" t="s">
        <v>162</v>
      </c>
      <c r="R19" s="262"/>
      <c r="S19" s="262"/>
      <c r="T19" s="263"/>
      <c r="U19" s="261" t="s">
        <v>66</v>
      </c>
      <c r="V19" s="262"/>
      <c r="W19" s="262"/>
      <c r="X19" s="262"/>
      <c r="Y19" s="262"/>
      <c r="Z19" s="262"/>
      <c r="AA19" s="262"/>
      <c r="AB19" s="263"/>
      <c r="AC19" s="293">
        <f t="shared" si="1"/>
        <v>60005880</v>
      </c>
      <c r="AD19" s="294"/>
      <c r="AE19" s="294"/>
      <c r="AF19" s="294"/>
      <c r="AG19" s="294"/>
      <c r="AH19" s="294"/>
      <c r="AI19" s="90">
        <f t="shared" si="2"/>
        <v>57775000</v>
      </c>
      <c r="AJ19" s="167">
        <v>0</v>
      </c>
      <c r="AK19" s="167"/>
      <c r="AL19" s="167"/>
      <c r="AM19" s="167"/>
      <c r="AN19" s="167"/>
      <c r="AO19" s="167"/>
      <c r="AP19" s="167"/>
      <c r="AQ19" s="167"/>
      <c r="AR19" s="168"/>
      <c r="AS19" s="300">
        <v>57775000</v>
      </c>
      <c r="AT19" s="301"/>
      <c r="AU19" s="301"/>
      <c r="AV19" s="301"/>
      <c r="AW19" s="301"/>
      <c r="AX19" s="301"/>
      <c r="AY19" s="301"/>
      <c r="AZ19" s="301"/>
      <c r="BA19" s="301"/>
      <c r="BB19" s="302"/>
      <c r="BC19" s="90">
        <f t="shared" si="3"/>
        <v>2230880</v>
      </c>
      <c r="BD19" s="83">
        <v>1487580</v>
      </c>
      <c r="BE19" s="85">
        <v>743300</v>
      </c>
      <c r="BF19" s="300">
        <v>0</v>
      </c>
      <c r="BG19" s="301"/>
      <c r="BH19" s="301"/>
      <c r="BI19" s="301"/>
      <c r="BJ19" s="301"/>
      <c r="BK19" s="301"/>
      <c r="BL19" s="301"/>
      <c r="BM19" s="301"/>
      <c r="BN19" s="302"/>
      <c r="BO19" s="300">
        <v>0</v>
      </c>
      <c r="BP19" s="301"/>
      <c r="BQ19" s="301"/>
      <c r="BR19" s="301"/>
      <c r="BS19" s="301"/>
      <c r="BT19" s="302"/>
      <c r="BU19" s="281"/>
      <c r="BV19" s="282"/>
      <c r="BW19" s="282"/>
      <c r="BX19" s="282"/>
      <c r="BY19" s="282"/>
      <c r="BZ19" s="283"/>
      <c r="CA19" s="161">
        <f>CA17*CA18</f>
        <v>16135502.744999995</v>
      </c>
      <c r="CB19" s="161">
        <f>CA17*CB18</f>
        <v>1613550.2744999996</v>
      </c>
    </row>
    <row r="20" spans="1:78" s="47" customFormat="1" ht="67.5" customHeight="1">
      <c r="A20" s="303" t="s">
        <v>69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5"/>
      <c r="Q20" s="261" t="s">
        <v>164</v>
      </c>
      <c r="R20" s="262"/>
      <c r="S20" s="262"/>
      <c r="T20" s="263"/>
      <c r="U20" s="261" t="s">
        <v>70</v>
      </c>
      <c r="V20" s="262"/>
      <c r="W20" s="262"/>
      <c r="X20" s="262"/>
      <c r="Y20" s="262"/>
      <c r="Z20" s="262"/>
      <c r="AA20" s="262"/>
      <c r="AB20" s="263"/>
      <c r="AC20" s="293">
        <f t="shared" si="1"/>
        <v>1864000</v>
      </c>
      <c r="AD20" s="294"/>
      <c r="AE20" s="294"/>
      <c r="AF20" s="294"/>
      <c r="AG20" s="294"/>
      <c r="AH20" s="294"/>
      <c r="AI20" s="90">
        <f t="shared" si="2"/>
        <v>200000</v>
      </c>
      <c r="AJ20" s="84">
        <v>200000</v>
      </c>
      <c r="AK20" s="167"/>
      <c r="AL20" s="167"/>
      <c r="AM20" s="167"/>
      <c r="AN20" s="167"/>
      <c r="AO20" s="167"/>
      <c r="AP20" s="167"/>
      <c r="AQ20" s="167"/>
      <c r="AR20" s="168"/>
      <c r="AS20" s="300">
        <v>0</v>
      </c>
      <c r="AT20" s="301"/>
      <c r="AU20" s="301"/>
      <c r="AV20" s="301"/>
      <c r="AW20" s="301"/>
      <c r="AX20" s="301"/>
      <c r="AY20" s="301"/>
      <c r="AZ20" s="301"/>
      <c r="BA20" s="301"/>
      <c r="BB20" s="302"/>
      <c r="BC20" s="90">
        <f t="shared" si="3"/>
        <v>1664000</v>
      </c>
      <c r="BD20" s="85">
        <v>1664000</v>
      </c>
      <c r="BE20" s="85">
        <v>0</v>
      </c>
      <c r="BF20" s="300">
        <v>0</v>
      </c>
      <c r="BG20" s="301"/>
      <c r="BH20" s="301"/>
      <c r="BI20" s="301"/>
      <c r="BJ20" s="301"/>
      <c r="BK20" s="301"/>
      <c r="BL20" s="301"/>
      <c r="BM20" s="301"/>
      <c r="BN20" s="302"/>
      <c r="BO20" s="300">
        <v>0</v>
      </c>
      <c r="BP20" s="301"/>
      <c r="BQ20" s="301"/>
      <c r="BR20" s="301"/>
      <c r="BS20" s="301"/>
      <c r="BT20" s="302"/>
      <c r="BU20" s="281"/>
      <c r="BV20" s="282"/>
      <c r="BW20" s="282"/>
      <c r="BX20" s="282"/>
      <c r="BY20" s="282"/>
      <c r="BZ20" s="283"/>
    </row>
    <row r="21" spans="1:78" s="47" customFormat="1" ht="79.5" customHeight="1">
      <c r="A21" s="303" t="s">
        <v>71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5"/>
      <c r="Q21" s="261" t="s">
        <v>163</v>
      </c>
      <c r="R21" s="262"/>
      <c r="S21" s="262"/>
      <c r="T21" s="263"/>
      <c r="U21" s="261" t="s">
        <v>72</v>
      </c>
      <c r="V21" s="262"/>
      <c r="W21" s="262"/>
      <c r="X21" s="262"/>
      <c r="Y21" s="262"/>
      <c r="Z21" s="262"/>
      <c r="AA21" s="262"/>
      <c r="AB21" s="263"/>
      <c r="AC21" s="293">
        <f t="shared" si="1"/>
        <v>18122621.55</v>
      </c>
      <c r="AD21" s="294"/>
      <c r="AE21" s="294"/>
      <c r="AF21" s="294"/>
      <c r="AG21" s="294"/>
      <c r="AH21" s="294"/>
      <c r="AI21" s="90">
        <f t="shared" si="2"/>
        <v>17449000</v>
      </c>
      <c r="AJ21" s="167">
        <v>0</v>
      </c>
      <c r="AK21" s="167"/>
      <c r="AL21" s="167"/>
      <c r="AM21" s="167"/>
      <c r="AN21" s="167"/>
      <c r="AO21" s="167"/>
      <c r="AP21" s="167"/>
      <c r="AQ21" s="167"/>
      <c r="AR21" s="168"/>
      <c r="AS21" s="300">
        <v>17449000</v>
      </c>
      <c r="AT21" s="301"/>
      <c r="AU21" s="301"/>
      <c r="AV21" s="301"/>
      <c r="AW21" s="301"/>
      <c r="AX21" s="301"/>
      <c r="AY21" s="301"/>
      <c r="AZ21" s="301"/>
      <c r="BA21" s="301"/>
      <c r="BB21" s="302"/>
      <c r="BC21" s="90">
        <f t="shared" si="3"/>
        <v>673621.55</v>
      </c>
      <c r="BD21" s="85">
        <v>449221.55</v>
      </c>
      <c r="BE21" s="85">
        <v>224400</v>
      </c>
      <c r="BF21" s="300">
        <v>0</v>
      </c>
      <c r="BG21" s="301"/>
      <c r="BH21" s="301"/>
      <c r="BI21" s="301"/>
      <c r="BJ21" s="301"/>
      <c r="BK21" s="301"/>
      <c r="BL21" s="301"/>
      <c r="BM21" s="301"/>
      <c r="BN21" s="302"/>
      <c r="BO21" s="300">
        <v>0</v>
      </c>
      <c r="BP21" s="301"/>
      <c r="BQ21" s="301"/>
      <c r="BR21" s="301"/>
      <c r="BS21" s="301"/>
      <c r="BT21" s="302"/>
      <c r="BU21" s="281"/>
      <c r="BV21" s="282"/>
      <c r="BW21" s="282"/>
      <c r="BX21" s="282"/>
      <c r="BY21" s="282"/>
      <c r="BZ21" s="283"/>
    </row>
    <row r="22" spans="1:78" s="47" customFormat="1" ht="26.25" customHeight="1">
      <c r="A22" s="276" t="s">
        <v>73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8"/>
      <c r="Q22" s="261" t="s">
        <v>165</v>
      </c>
      <c r="R22" s="262"/>
      <c r="S22" s="262"/>
      <c r="T22" s="263"/>
      <c r="U22" s="261" t="s">
        <v>74</v>
      </c>
      <c r="V22" s="262"/>
      <c r="W22" s="262"/>
      <c r="X22" s="262"/>
      <c r="Y22" s="262"/>
      <c r="Z22" s="262"/>
      <c r="AA22" s="262"/>
      <c r="AB22" s="263"/>
      <c r="AC22" s="293">
        <f t="shared" si="1"/>
        <v>0</v>
      </c>
      <c r="AD22" s="294"/>
      <c r="AE22" s="294"/>
      <c r="AF22" s="294"/>
      <c r="AG22" s="294"/>
      <c r="AH22" s="294"/>
      <c r="AI22" s="90">
        <f t="shared" si="2"/>
        <v>0</v>
      </c>
      <c r="AJ22" s="94">
        <f>SUM(AJ23:AJ24)</f>
        <v>0</v>
      </c>
      <c r="AK22" s="94"/>
      <c r="AL22" s="94"/>
      <c r="AM22" s="94"/>
      <c r="AN22" s="94"/>
      <c r="AO22" s="94"/>
      <c r="AP22" s="94"/>
      <c r="AQ22" s="94"/>
      <c r="AR22" s="95"/>
      <c r="AS22" s="293">
        <v>0</v>
      </c>
      <c r="AT22" s="294"/>
      <c r="AU22" s="294"/>
      <c r="AV22" s="294"/>
      <c r="AW22" s="294"/>
      <c r="AX22" s="294"/>
      <c r="AY22" s="294"/>
      <c r="AZ22" s="294"/>
      <c r="BA22" s="294"/>
      <c r="BB22" s="295"/>
      <c r="BC22" s="90">
        <f t="shared" si="3"/>
        <v>0</v>
      </c>
      <c r="BD22" s="94">
        <f>SUM(BD23:BD27)</f>
        <v>0</v>
      </c>
      <c r="BE22" s="90">
        <f>SUM(BE23:BE27)</f>
        <v>0</v>
      </c>
      <c r="BF22" s="293">
        <v>0</v>
      </c>
      <c r="BG22" s="294"/>
      <c r="BH22" s="294"/>
      <c r="BI22" s="294"/>
      <c r="BJ22" s="294"/>
      <c r="BK22" s="294"/>
      <c r="BL22" s="294"/>
      <c r="BM22" s="294"/>
      <c r="BN22" s="295"/>
      <c r="BO22" s="293">
        <v>0</v>
      </c>
      <c r="BP22" s="294"/>
      <c r="BQ22" s="294"/>
      <c r="BR22" s="294"/>
      <c r="BS22" s="294"/>
      <c r="BT22" s="295"/>
      <c r="BU22" s="279"/>
      <c r="BV22" s="280"/>
      <c r="BW22" s="280"/>
      <c r="BX22" s="280"/>
      <c r="BY22" s="280"/>
      <c r="BZ22" s="296"/>
    </row>
    <row r="23" spans="1:78" s="47" customFormat="1" ht="78.75" customHeight="1">
      <c r="A23" s="297" t="s">
        <v>75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7"/>
      <c r="Q23" s="261" t="s">
        <v>166</v>
      </c>
      <c r="R23" s="262"/>
      <c r="S23" s="262"/>
      <c r="T23" s="263"/>
      <c r="U23" s="261" t="s">
        <v>76</v>
      </c>
      <c r="V23" s="262"/>
      <c r="W23" s="262"/>
      <c r="X23" s="262"/>
      <c r="Y23" s="262"/>
      <c r="Z23" s="262"/>
      <c r="AA23" s="262"/>
      <c r="AB23" s="263"/>
      <c r="AC23" s="293">
        <f t="shared" si="1"/>
        <v>0</v>
      </c>
      <c r="AD23" s="294"/>
      <c r="AE23" s="294"/>
      <c r="AF23" s="294"/>
      <c r="AG23" s="294"/>
      <c r="AH23" s="294"/>
      <c r="AI23" s="90">
        <f t="shared" si="2"/>
        <v>0</v>
      </c>
      <c r="AJ23" s="84">
        <v>0</v>
      </c>
      <c r="AK23" s="84"/>
      <c r="AL23" s="84"/>
      <c r="AM23" s="84"/>
      <c r="AN23" s="84"/>
      <c r="AO23" s="84"/>
      <c r="AP23" s="84"/>
      <c r="AQ23" s="84"/>
      <c r="AR23" s="86"/>
      <c r="AS23" s="300">
        <v>0</v>
      </c>
      <c r="AT23" s="301"/>
      <c r="AU23" s="301"/>
      <c r="AV23" s="301"/>
      <c r="AW23" s="301"/>
      <c r="AX23" s="301"/>
      <c r="AY23" s="301"/>
      <c r="AZ23" s="301"/>
      <c r="BA23" s="301"/>
      <c r="BB23" s="302"/>
      <c r="BC23" s="90">
        <f t="shared" si="3"/>
        <v>0</v>
      </c>
      <c r="BD23" s="90">
        <v>0</v>
      </c>
      <c r="BE23" s="126">
        <v>0</v>
      </c>
      <c r="BF23" s="300">
        <v>0</v>
      </c>
      <c r="BG23" s="301"/>
      <c r="BH23" s="301"/>
      <c r="BI23" s="301"/>
      <c r="BJ23" s="301"/>
      <c r="BK23" s="301"/>
      <c r="BL23" s="301"/>
      <c r="BM23" s="301"/>
      <c r="BN23" s="302"/>
      <c r="BO23" s="300">
        <v>0</v>
      </c>
      <c r="BP23" s="301"/>
      <c r="BQ23" s="301"/>
      <c r="BR23" s="301"/>
      <c r="BS23" s="301"/>
      <c r="BT23" s="302"/>
      <c r="BU23" s="281"/>
      <c r="BV23" s="282"/>
      <c r="BW23" s="282"/>
      <c r="BX23" s="282"/>
      <c r="BY23" s="282"/>
      <c r="BZ23" s="283"/>
    </row>
    <row r="24" spans="1:78" s="47" customFormat="1" ht="119.25" customHeight="1">
      <c r="A24" s="303" t="s">
        <v>77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7"/>
      <c r="Q24" s="261" t="s">
        <v>167</v>
      </c>
      <c r="R24" s="262"/>
      <c r="S24" s="262"/>
      <c r="T24" s="263"/>
      <c r="U24" s="261" t="s">
        <v>78</v>
      </c>
      <c r="V24" s="262"/>
      <c r="W24" s="262"/>
      <c r="X24" s="262"/>
      <c r="Y24" s="262"/>
      <c r="Z24" s="262"/>
      <c r="AA24" s="262"/>
      <c r="AB24" s="263"/>
      <c r="AC24" s="293">
        <f t="shared" si="1"/>
        <v>0</v>
      </c>
      <c r="AD24" s="294"/>
      <c r="AE24" s="294"/>
      <c r="AF24" s="294"/>
      <c r="AG24" s="294"/>
      <c r="AH24" s="294"/>
      <c r="AI24" s="90">
        <f t="shared" si="2"/>
        <v>0</v>
      </c>
      <c r="AJ24" s="94">
        <f>AJ25+AJ26+AJ27</f>
        <v>0</v>
      </c>
      <c r="AK24" s="94"/>
      <c r="AL24" s="94"/>
      <c r="AM24" s="94"/>
      <c r="AN24" s="94"/>
      <c r="AO24" s="94"/>
      <c r="AP24" s="94"/>
      <c r="AQ24" s="94"/>
      <c r="AR24" s="95"/>
      <c r="AS24" s="293">
        <v>0</v>
      </c>
      <c r="AT24" s="294"/>
      <c r="AU24" s="294"/>
      <c r="AV24" s="294"/>
      <c r="AW24" s="294"/>
      <c r="AX24" s="294"/>
      <c r="AY24" s="294"/>
      <c r="AZ24" s="294"/>
      <c r="BA24" s="294"/>
      <c r="BB24" s="295"/>
      <c r="BC24" s="90">
        <f t="shared" si="3"/>
        <v>0</v>
      </c>
      <c r="BD24" s="94">
        <f>BD25+BD26+BD27</f>
        <v>0</v>
      </c>
      <c r="BE24" s="90">
        <f>BE25+BE26+BE27</f>
        <v>0</v>
      </c>
      <c r="BF24" s="294">
        <v>0</v>
      </c>
      <c r="BG24" s="294"/>
      <c r="BH24" s="294"/>
      <c r="BI24" s="294"/>
      <c r="BJ24" s="294"/>
      <c r="BK24" s="294"/>
      <c r="BL24" s="294"/>
      <c r="BM24" s="294"/>
      <c r="BN24" s="295"/>
      <c r="BO24" s="293">
        <v>0</v>
      </c>
      <c r="BP24" s="294"/>
      <c r="BQ24" s="294"/>
      <c r="BR24" s="294"/>
      <c r="BS24" s="294"/>
      <c r="BT24" s="295"/>
      <c r="BU24" s="279"/>
      <c r="BV24" s="280"/>
      <c r="BW24" s="280"/>
      <c r="BX24" s="280"/>
      <c r="BY24" s="280"/>
      <c r="BZ24" s="296"/>
    </row>
    <row r="25" spans="1:78" s="47" customFormat="1" ht="13.5" customHeight="1">
      <c r="A25" s="297" t="s">
        <v>79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9"/>
      <c r="Q25" s="261" t="s">
        <v>168</v>
      </c>
      <c r="R25" s="262"/>
      <c r="S25" s="262"/>
      <c r="T25" s="263"/>
      <c r="U25" s="261" t="s">
        <v>80</v>
      </c>
      <c r="V25" s="262"/>
      <c r="W25" s="262"/>
      <c r="X25" s="262"/>
      <c r="Y25" s="262"/>
      <c r="Z25" s="262"/>
      <c r="AA25" s="262"/>
      <c r="AB25" s="263"/>
      <c r="AC25" s="293">
        <f t="shared" si="1"/>
        <v>0</v>
      </c>
      <c r="AD25" s="294"/>
      <c r="AE25" s="294"/>
      <c r="AF25" s="294"/>
      <c r="AG25" s="294"/>
      <c r="AH25" s="294"/>
      <c r="AI25" s="90">
        <f t="shared" si="2"/>
        <v>0</v>
      </c>
      <c r="AJ25" s="84">
        <v>0</v>
      </c>
      <c r="AK25" s="84"/>
      <c r="AL25" s="84"/>
      <c r="AM25" s="84"/>
      <c r="AN25" s="84"/>
      <c r="AO25" s="84"/>
      <c r="AP25" s="84"/>
      <c r="AQ25" s="84"/>
      <c r="AR25" s="86"/>
      <c r="AS25" s="300">
        <v>0</v>
      </c>
      <c r="AT25" s="301"/>
      <c r="AU25" s="301"/>
      <c r="AV25" s="301"/>
      <c r="AW25" s="301"/>
      <c r="AX25" s="301"/>
      <c r="AY25" s="301"/>
      <c r="AZ25" s="301"/>
      <c r="BA25" s="301"/>
      <c r="BB25" s="302"/>
      <c r="BC25" s="90">
        <f t="shared" si="3"/>
        <v>0</v>
      </c>
      <c r="BD25" s="90">
        <v>0</v>
      </c>
      <c r="BE25" s="127">
        <v>0</v>
      </c>
      <c r="BF25" s="300">
        <v>0</v>
      </c>
      <c r="BG25" s="301"/>
      <c r="BH25" s="301"/>
      <c r="BI25" s="301"/>
      <c r="BJ25" s="301"/>
      <c r="BK25" s="301"/>
      <c r="BL25" s="301"/>
      <c r="BM25" s="301"/>
      <c r="BN25" s="302"/>
      <c r="BO25" s="300">
        <v>0</v>
      </c>
      <c r="BP25" s="301"/>
      <c r="BQ25" s="301"/>
      <c r="BR25" s="301"/>
      <c r="BS25" s="301"/>
      <c r="BT25" s="302"/>
      <c r="BU25" s="281"/>
      <c r="BV25" s="282"/>
      <c r="BW25" s="282"/>
      <c r="BX25" s="282"/>
      <c r="BY25" s="282"/>
      <c r="BZ25" s="283"/>
    </row>
    <row r="26" spans="1:78" s="47" customFormat="1" ht="13.5" customHeight="1">
      <c r="A26" s="297" t="s">
        <v>81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9"/>
      <c r="Q26" s="261" t="s">
        <v>169</v>
      </c>
      <c r="R26" s="262"/>
      <c r="S26" s="262"/>
      <c r="T26" s="263"/>
      <c r="U26" s="261" t="s">
        <v>82</v>
      </c>
      <c r="V26" s="262"/>
      <c r="W26" s="262"/>
      <c r="X26" s="262"/>
      <c r="Y26" s="262"/>
      <c r="Z26" s="262"/>
      <c r="AA26" s="262"/>
      <c r="AB26" s="263"/>
      <c r="AC26" s="293">
        <f t="shared" si="1"/>
        <v>0</v>
      </c>
      <c r="AD26" s="294"/>
      <c r="AE26" s="294"/>
      <c r="AF26" s="294"/>
      <c r="AG26" s="294"/>
      <c r="AH26" s="294"/>
      <c r="AI26" s="90">
        <f t="shared" si="2"/>
        <v>0</v>
      </c>
      <c r="AJ26" s="84">
        <v>0</v>
      </c>
      <c r="AK26" s="84"/>
      <c r="AL26" s="84"/>
      <c r="AM26" s="84"/>
      <c r="AN26" s="84"/>
      <c r="AO26" s="84"/>
      <c r="AP26" s="84"/>
      <c r="AQ26" s="84"/>
      <c r="AR26" s="86"/>
      <c r="AS26" s="300">
        <v>0</v>
      </c>
      <c r="AT26" s="301"/>
      <c r="AU26" s="301"/>
      <c r="AV26" s="301"/>
      <c r="AW26" s="301"/>
      <c r="AX26" s="301"/>
      <c r="AY26" s="301"/>
      <c r="AZ26" s="301"/>
      <c r="BA26" s="301"/>
      <c r="BB26" s="302"/>
      <c r="BC26" s="90">
        <f t="shared" si="3"/>
        <v>0</v>
      </c>
      <c r="BD26" s="90">
        <v>0</v>
      </c>
      <c r="BE26" s="90">
        <v>0</v>
      </c>
      <c r="BF26" s="300">
        <v>0</v>
      </c>
      <c r="BG26" s="301"/>
      <c r="BH26" s="301"/>
      <c r="BI26" s="301"/>
      <c r="BJ26" s="301"/>
      <c r="BK26" s="301"/>
      <c r="BL26" s="301"/>
      <c r="BM26" s="301"/>
      <c r="BN26" s="302"/>
      <c r="BO26" s="300">
        <v>0</v>
      </c>
      <c r="BP26" s="301"/>
      <c r="BQ26" s="301"/>
      <c r="BR26" s="301"/>
      <c r="BS26" s="301"/>
      <c r="BT26" s="302"/>
      <c r="BU26" s="281"/>
      <c r="BV26" s="282"/>
      <c r="BW26" s="282"/>
      <c r="BX26" s="282"/>
      <c r="BY26" s="282"/>
      <c r="BZ26" s="283"/>
    </row>
    <row r="27" spans="1:78" s="47" customFormat="1" ht="13.5" customHeight="1">
      <c r="A27" s="297" t="s">
        <v>83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9"/>
      <c r="Q27" s="261" t="s">
        <v>170</v>
      </c>
      <c r="R27" s="262"/>
      <c r="S27" s="262"/>
      <c r="T27" s="263"/>
      <c r="U27" s="261" t="s">
        <v>84</v>
      </c>
      <c r="V27" s="262"/>
      <c r="W27" s="262"/>
      <c r="X27" s="262"/>
      <c r="Y27" s="262"/>
      <c r="Z27" s="262"/>
      <c r="AA27" s="262"/>
      <c r="AB27" s="263"/>
      <c r="AC27" s="293">
        <f t="shared" si="1"/>
        <v>0</v>
      </c>
      <c r="AD27" s="294"/>
      <c r="AE27" s="294"/>
      <c r="AF27" s="294"/>
      <c r="AG27" s="294"/>
      <c r="AH27" s="294"/>
      <c r="AI27" s="90">
        <f t="shared" si="2"/>
        <v>0</v>
      </c>
      <c r="AJ27" s="84">
        <v>0</v>
      </c>
      <c r="AK27" s="84"/>
      <c r="AL27" s="84"/>
      <c r="AM27" s="84"/>
      <c r="AN27" s="84"/>
      <c r="AO27" s="84"/>
      <c r="AP27" s="84"/>
      <c r="AQ27" s="84"/>
      <c r="AR27" s="86"/>
      <c r="AS27" s="300">
        <v>0</v>
      </c>
      <c r="AT27" s="301"/>
      <c r="AU27" s="301"/>
      <c r="AV27" s="301"/>
      <c r="AW27" s="301"/>
      <c r="AX27" s="301"/>
      <c r="AY27" s="301"/>
      <c r="AZ27" s="301"/>
      <c r="BA27" s="301"/>
      <c r="BB27" s="302"/>
      <c r="BC27" s="90">
        <f t="shared" si="3"/>
        <v>0</v>
      </c>
      <c r="BD27" s="90">
        <v>0</v>
      </c>
      <c r="BE27" s="90">
        <v>0</v>
      </c>
      <c r="BF27" s="300">
        <v>0</v>
      </c>
      <c r="BG27" s="301"/>
      <c r="BH27" s="301"/>
      <c r="BI27" s="301"/>
      <c r="BJ27" s="301"/>
      <c r="BK27" s="301"/>
      <c r="BL27" s="301"/>
      <c r="BM27" s="301"/>
      <c r="BN27" s="302"/>
      <c r="BO27" s="300">
        <v>0</v>
      </c>
      <c r="BP27" s="301"/>
      <c r="BQ27" s="301"/>
      <c r="BR27" s="301"/>
      <c r="BS27" s="301"/>
      <c r="BT27" s="302"/>
      <c r="BU27" s="281"/>
      <c r="BV27" s="282"/>
      <c r="BW27" s="282"/>
      <c r="BX27" s="282"/>
      <c r="BY27" s="282"/>
      <c r="BZ27" s="283"/>
    </row>
    <row r="28" spans="1:78" s="47" customFormat="1" ht="27" customHeight="1">
      <c r="A28" s="276" t="s">
        <v>85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8"/>
      <c r="Q28" s="261" t="s">
        <v>171</v>
      </c>
      <c r="R28" s="262"/>
      <c r="S28" s="262"/>
      <c r="T28" s="263"/>
      <c r="U28" s="261" t="s">
        <v>86</v>
      </c>
      <c r="V28" s="262"/>
      <c r="W28" s="262"/>
      <c r="X28" s="262"/>
      <c r="Y28" s="262"/>
      <c r="Z28" s="262"/>
      <c r="AA28" s="262"/>
      <c r="AB28" s="263"/>
      <c r="AC28" s="293">
        <f t="shared" si="1"/>
        <v>634191</v>
      </c>
      <c r="AD28" s="294"/>
      <c r="AE28" s="294"/>
      <c r="AF28" s="294"/>
      <c r="AG28" s="294"/>
      <c r="AH28" s="294"/>
      <c r="AI28" s="90">
        <f t="shared" si="2"/>
        <v>634191</v>
      </c>
      <c r="AJ28" s="94">
        <f>AJ30</f>
        <v>634191</v>
      </c>
      <c r="AK28" s="94"/>
      <c r="AL28" s="94"/>
      <c r="AM28" s="94"/>
      <c r="AN28" s="94"/>
      <c r="AO28" s="94"/>
      <c r="AP28" s="94"/>
      <c r="AQ28" s="94"/>
      <c r="AR28" s="95"/>
      <c r="AS28" s="293">
        <f>AS30</f>
        <v>0</v>
      </c>
      <c r="AT28" s="294"/>
      <c r="AU28" s="294"/>
      <c r="AV28" s="294"/>
      <c r="AW28" s="294"/>
      <c r="AX28" s="294"/>
      <c r="AY28" s="294"/>
      <c r="AZ28" s="294"/>
      <c r="BA28" s="294"/>
      <c r="BB28" s="295"/>
      <c r="BC28" s="90">
        <f t="shared" si="3"/>
        <v>0</v>
      </c>
      <c r="BD28" s="94">
        <f>BD30</f>
        <v>0</v>
      </c>
      <c r="BE28" s="90">
        <f>BE30</f>
        <v>0</v>
      </c>
      <c r="BF28" s="293">
        <f>BF30</f>
        <v>0</v>
      </c>
      <c r="BG28" s="294"/>
      <c r="BH28" s="294"/>
      <c r="BI28" s="294"/>
      <c r="BJ28" s="294"/>
      <c r="BK28" s="294"/>
      <c r="BL28" s="294"/>
      <c r="BM28" s="294"/>
      <c r="BN28" s="295"/>
      <c r="BO28" s="293">
        <f>BO30</f>
        <v>0</v>
      </c>
      <c r="BP28" s="294"/>
      <c r="BQ28" s="294"/>
      <c r="BR28" s="294"/>
      <c r="BS28" s="294"/>
      <c r="BT28" s="295"/>
      <c r="BU28" s="279"/>
      <c r="BV28" s="280"/>
      <c r="BW28" s="280"/>
      <c r="BX28" s="280"/>
      <c r="BY28" s="280"/>
      <c r="BZ28" s="296"/>
    </row>
    <row r="29" spans="1:78" s="47" customFormat="1" ht="18" customHeight="1">
      <c r="A29" s="256" t="s">
        <v>68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Q29" s="261"/>
      <c r="R29" s="262"/>
      <c r="S29" s="262"/>
      <c r="T29" s="263"/>
      <c r="U29" s="261"/>
      <c r="V29" s="262"/>
      <c r="W29" s="262"/>
      <c r="X29" s="262"/>
      <c r="Y29" s="262"/>
      <c r="Z29" s="262"/>
      <c r="AA29" s="262"/>
      <c r="AB29" s="263"/>
      <c r="AC29" s="293">
        <v>0</v>
      </c>
      <c r="AD29" s="294"/>
      <c r="AE29" s="294"/>
      <c r="AF29" s="294"/>
      <c r="AG29" s="294"/>
      <c r="AH29" s="294"/>
      <c r="AI29" s="90">
        <f t="shared" si="2"/>
        <v>0</v>
      </c>
      <c r="AJ29" s="84">
        <v>0</v>
      </c>
      <c r="AK29" s="84"/>
      <c r="AL29" s="84"/>
      <c r="AM29" s="84"/>
      <c r="AN29" s="84"/>
      <c r="AO29" s="84"/>
      <c r="AP29" s="84"/>
      <c r="AQ29" s="84"/>
      <c r="AR29" s="86"/>
      <c r="AS29" s="300">
        <v>0</v>
      </c>
      <c r="AT29" s="301"/>
      <c r="AU29" s="301"/>
      <c r="AV29" s="301"/>
      <c r="AW29" s="301"/>
      <c r="AX29" s="301"/>
      <c r="AY29" s="301"/>
      <c r="AZ29" s="301"/>
      <c r="BA29" s="301"/>
      <c r="BB29" s="302"/>
      <c r="BC29" s="90">
        <f t="shared" si="3"/>
        <v>0</v>
      </c>
      <c r="BD29" s="90">
        <v>0</v>
      </c>
      <c r="BE29" s="90">
        <v>0</v>
      </c>
      <c r="BF29" s="300">
        <v>0</v>
      </c>
      <c r="BG29" s="301"/>
      <c r="BH29" s="301"/>
      <c r="BI29" s="301"/>
      <c r="BJ29" s="301"/>
      <c r="BK29" s="301"/>
      <c r="BL29" s="301"/>
      <c r="BM29" s="301"/>
      <c r="BN29" s="302"/>
      <c r="BO29" s="300">
        <v>0</v>
      </c>
      <c r="BP29" s="301"/>
      <c r="BQ29" s="301"/>
      <c r="BR29" s="301"/>
      <c r="BS29" s="301"/>
      <c r="BT29" s="302"/>
      <c r="BU29" s="281"/>
      <c r="BV29" s="282"/>
      <c r="BW29" s="282"/>
      <c r="BX29" s="282"/>
      <c r="BY29" s="282"/>
      <c r="BZ29" s="283"/>
    </row>
    <row r="30" spans="1:78" s="47" customFormat="1" ht="41.25" customHeight="1">
      <c r="A30" s="297" t="s">
        <v>87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9"/>
      <c r="Q30" s="261" t="s">
        <v>172</v>
      </c>
      <c r="R30" s="262"/>
      <c r="S30" s="262"/>
      <c r="T30" s="263"/>
      <c r="U30" s="261" t="s">
        <v>88</v>
      </c>
      <c r="V30" s="262"/>
      <c r="W30" s="262"/>
      <c r="X30" s="262"/>
      <c r="Y30" s="262"/>
      <c r="Z30" s="262"/>
      <c r="AA30" s="262"/>
      <c r="AB30" s="263"/>
      <c r="AC30" s="293">
        <f t="shared" si="1"/>
        <v>634191</v>
      </c>
      <c r="AD30" s="294"/>
      <c r="AE30" s="294"/>
      <c r="AF30" s="294"/>
      <c r="AG30" s="294"/>
      <c r="AH30" s="294"/>
      <c r="AI30" s="90">
        <f t="shared" si="2"/>
        <v>634191</v>
      </c>
      <c r="AJ30" s="94">
        <f>SUM(AJ31:AJ33)</f>
        <v>634191</v>
      </c>
      <c r="AK30" s="94"/>
      <c r="AL30" s="94"/>
      <c r="AM30" s="94"/>
      <c r="AN30" s="94"/>
      <c r="AO30" s="94"/>
      <c r="AP30" s="94"/>
      <c r="AQ30" s="94"/>
      <c r="AR30" s="95"/>
      <c r="AS30" s="293">
        <f>SUM(AS31:BB33)</f>
        <v>0</v>
      </c>
      <c r="AT30" s="294"/>
      <c r="AU30" s="294"/>
      <c r="AV30" s="294"/>
      <c r="AW30" s="294"/>
      <c r="AX30" s="294"/>
      <c r="AY30" s="294"/>
      <c r="AZ30" s="294"/>
      <c r="BA30" s="294"/>
      <c r="BB30" s="295"/>
      <c r="BC30" s="90">
        <f t="shared" si="3"/>
        <v>0</v>
      </c>
      <c r="BD30" s="94">
        <f>SUM(BD31:BD33)</f>
        <v>0</v>
      </c>
      <c r="BE30" s="90">
        <f>SUM(BE31:BE33)</f>
        <v>0</v>
      </c>
      <c r="BF30" s="293">
        <f>SUM(BF31:BN33)</f>
        <v>0</v>
      </c>
      <c r="BG30" s="294"/>
      <c r="BH30" s="294"/>
      <c r="BI30" s="294"/>
      <c r="BJ30" s="294"/>
      <c r="BK30" s="294"/>
      <c r="BL30" s="294"/>
      <c r="BM30" s="294"/>
      <c r="BN30" s="295"/>
      <c r="BO30" s="293">
        <f>SUM(BO31:BT33)</f>
        <v>0</v>
      </c>
      <c r="BP30" s="294"/>
      <c r="BQ30" s="294"/>
      <c r="BR30" s="294"/>
      <c r="BS30" s="294"/>
      <c r="BT30" s="295"/>
      <c r="BU30" s="279"/>
      <c r="BV30" s="280"/>
      <c r="BW30" s="280"/>
      <c r="BX30" s="280"/>
      <c r="BY30" s="280"/>
      <c r="BZ30" s="296"/>
    </row>
    <row r="31" spans="1:78" s="47" customFormat="1" ht="39.75" customHeight="1">
      <c r="A31" s="308" t="s">
        <v>89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10"/>
      <c r="Q31" s="261" t="s">
        <v>173</v>
      </c>
      <c r="R31" s="262"/>
      <c r="S31" s="262"/>
      <c r="T31" s="263"/>
      <c r="U31" s="261" t="s">
        <v>90</v>
      </c>
      <c r="V31" s="262"/>
      <c r="W31" s="262"/>
      <c r="X31" s="262"/>
      <c r="Y31" s="262"/>
      <c r="Z31" s="262"/>
      <c r="AA31" s="262"/>
      <c r="AB31" s="263"/>
      <c r="AC31" s="293">
        <f t="shared" si="1"/>
        <v>534191</v>
      </c>
      <c r="AD31" s="294"/>
      <c r="AE31" s="294"/>
      <c r="AF31" s="294"/>
      <c r="AG31" s="294"/>
      <c r="AH31" s="294"/>
      <c r="AI31" s="90">
        <f t="shared" si="2"/>
        <v>534191</v>
      </c>
      <c r="AJ31" s="84">
        <v>534191</v>
      </c>
      <c r="AK31" s="84"/>
      <c r="AL31" s="84"/>
      <c r="AM31" s="84"/>
      <c r="AN31" s="84"/>
      <c r="AO31" s="84"/>
      <c r="AP31" s="84"/>
      <c r="AQ31" s="84"/>
      <c r="AR31" s="86"/>
      <c r="AS31" s="300">
        <v>0</v>
      </c>
      <c r="AT31" s="301"/>
      <c r="AU31" s="301"/>
      <c r="AV31" s="301"/>
      <c r="AW31" s="301"/>
      <c r="AX31" s="301"/>
      <c r="AY31" s="301"/>
      <c r="AZ31" s="301"/>
      <c r="BA31" s="301"/>
      <c r="BB31" s="302"/>
      <c r="BC31" s="90">
        <f t="shared" si="3"/>
        <v>0</v>
      </c>
      <c r="BD31" s="85">
        <v>0</v>
      </c>
      <c r="BE31" s="85">
        <v>0</v>
      </c>
      <c r="BF31" s="300">
        <v>0</v>
      </c>
      <c r="BG31" s="301"/>
      <c r="BH31" s="301"/>
      <c r="BI31" s="301"/>
      <c r="BJ31" s="301"/>
      <c r="BK31" s="301"/>
      <c r="BL31" s="301"/>
      <c r="BM31" s="301"/>
      <c r="BN31" s="302"/>
      <c r="BO31" s="300">
        <v>0</v>
      </c>
      <c r="BP31" s="301"/>
      <c r="BQ31" s="301"/>
      <c r="BR31" s="301"/>
      <c r="BS31" s="301"/>
      <c r="BT31" s="302"/>
      <c r="BU31" s="281"/>
      <c r="BV31" s="282"/>
      <c r="BW31" s="282"/>
      <c r="BX31" s="282"/>
      <c r="BY31" s="282"/>
      <c r="BZ31" s="283"/>
    </row>
    <row r="32" spans="1:78" s="47" customFormat="1" ht="26.25" customHeight="1">
      <c r="A32" s="303" t="s">
        <v>91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2"/>
      <c r="Q32" s="261" t="s">
        <v>174</v>
      </c>
      <c r="R32" s="262"/>
      <c r="S32" s="262"/>
      <c r="T32" s="263"/>
      <c r="U32" s="261" t="s">
        <v>92</v>
      </c>
      <c r="V32" s="262"/>
      <c r="W32" s="262"/>
      <c r="X32" s="262"/>
      <c r="Y32" s="262"/>
      <c r="Z32" s="262"/>
      <c r="AA32" s="262"/>
      <c r="AB32" s="263"/>
      <c r="AC32" s="293">
        <f t="shared" si="1"/>
        <v>0</v>
      </c>
      <c r="AD32" s="294"/>
      <c r="AE32" s="294"/>
      <c r="AF32" s="294"/>
      <c r="AG32" s="294"/>
      <c r="AH32" s="294"/>
      <c r="AI32" s="90">
        <f t="shared" si="2"/>
        <v>0</v>
      </c>
      <c r="AJ32" s="167">
        <v>0</v>
      </c>
      <c r="AK32" s="84"/>
      <c r="AL32" s="84"/>
      <c r="AM32" s="84"/>
      <c r="AN32" s="84"/>
      <c r="AO32" s="84"/>
      <c r="AP32" s="84"/>
      <c r="AQ32" s="84"/>
      <c r="AR32" s="86"/>
      <c r="AS32" s="300">
        <v>0</v>
      </c>
      <c r="AT32" s="301"/>
      <c r="AU32" s="301"/>
      <c r="AV32" s="301"/>
      <c r="AW32" s="301"/>
      <c r="AX32" s="301"/>
      <c r="AY32" s="301"/>
      <c r="AZ32" s="301"/>
      <c r="BA32" s="301"/>
      <c r="BB32" s="302"/>
      <c r="BC32" s="90">
        <f t="shared" si="3"/>
        <v>0</v>
      </c>
      <c r="BD32" s="90">
        <v>0</v>
      </c>
      <c r="BE32" s="90">
        <v>0</v>
      </c>
      <c r="BF32" s="300">
        <v>0</v>
      </c>
      <c r="BG32" s="301"/>
      <c r="BH32" s="301"/>
      <c r="BI32" s="301"/>
      <c r="BJ32" s="301"/>
      <c r="BK32" s="301"/>
      <c r="BL32" s="301"/>
      <c r="BM32" s="301"/>
      <c r="BN32" s="302"/>
      <c r="BO32" s="300">
        <v>0</v>
      </c>
      <c r="BP32" s="301"/>
      <c r="BQ32" s="301"/>
      <c r="BR32" s="301"/>
      <c r="BS32" s="301"/>
      <c r="BT32" s="302"/>
      <c r="BU32" s="281"/>
      <c r="BV32" s="282"/>
      <c r="BW32" s="282"/>
      <c r="BX32" s="282"/>
      <c r="BY32" s="282"/>
      <c r="BZ32" s="283"/>
    </row>
    <row r="33" spans="1:78" s="47" customFormat="1" ht="26.25" customHeight="1">
      <c r="A33" s="303" t="s">
        <v>93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2"/>
      <c r="Q33" s="261" t="s">
        <v>175</v>
      </c>
      <c r="R33" s="262"/>
      <c r="S33" s="262"/>
      <c r="T33" s="263"/>
      <c r="U33" s="261" t="s">
        <v>94</v>
      </c>
      <c r="V33" s="262"/>
      <c r="W33" s="262"/>
      <c r="X33" s="262"/>
      <c r="Y33" s="262"/>
      <c r="Z33" s="262"/>
      <c r="AA33" s="262"/>
      <c r="AB33" s="263"/>
      <c r="AC33" s="293">
        <f t="shared" si="1"/>
        <v>100000</v>
      </c>
      <c r="AD33" s="294"/>
      <c r="AE33" s="294"/>
      <c r="AF33" s="294"/>
      <c r="AG33" s="294"/>
      <c r="AH33" s="294"/>
      <c r="AI33" s="90">
        <f t="shared" si="2"/>
        <v>100000</v>
      </c>
      <c r="AJ33" s="84">
        <v>100000</v>
      </c>
      <c r="AK33" s="84"/>
      <c r="AL33" s="84"/>
      <c r="AM33" s="84"/>
      <c r="AN33" s="84"/>
      <c r="AO33" s="84"/>
      <c r="AP33" s="84"/>
      <c r="AQ33" s="84"/>
      <c r="AR33" s="86"/>
      <c r="AS33" s="300">
        <v>0</v>
      </c>
      <c r="AT33" s="301"/>
      <c r="AU33" s="301"/>
      <c r="AV33" s="301"/>
      <c r="AW33" s="301"/>
      <c r="AX33" s="301"/>
      <c r="AY33" s="301"/>
      <c r="AZ33" s="301"/>
      <c r="BA33" s="301"/>
      <c r="BB33" s="302"/>
      <c r="BC33" s="90">
        <f t="shared" si="3"/>
        <v>0</v>
      </c>
      <c r="BD33" s="90">
        <v>0</v>
      </c>
      <c r="BE33" s="90">
        <v>0</v>
      </c>
      <c r="BF33" s="300">
        <v>0</v>
      </c>
      <c r="BG33" s="301"/>
      <c r="BH33" s="301"/>
      <c r="BI33" s="301"/>
      <c r="BJ33" s="301"/>
      <c r="BK33" s="301"/>
      <c r="BL33" s="301"/>
      <c r="BM33" s="301"/>
      <c r="BN33" s="302"/>
      <c r="BO33" s="300">
        <v>0</v>
      </c>
      <c r="BP33" s="301"/>
      <c r="BQ33" s="301"/>
      <c r="BR33" s="301"/>
      <c r="BS33" s="301"/>
      <c r="BT33" s="302"/>
      <c r="BU33" s="281"/>
      <c r="BV33" s="282"/>
      <c r="BW33" s="282"/>
      <c r="BX33" s="282"/>
      <c r="BY33" s="282"/>
      <c r="BZ33" s="283"/>
    </row>
    <row r="34" spans="1:78" s="47" customFormat="1" ht="39.75" customHeight="1">
      <c r="A34" s="297" t="s">
        <v>176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2"/>
      <c r="Q34" s="261" t="s">
        <v>177</v>
      </c>
      <c r="R34" s="262"/>
      <c r="S34" s="262"/>
      <c r="T34" s="263"/>
      <c r="U34" s="261"/>
      <c r="V34" s="262"/>
      <c r="W34" s="262"/>
      <c r="X34" s="262"/>
      <c r="Y34" s="262"/>
      <c r="Z34" s="262"/>
      <c r="AA34" s="262"/>
      <c r="AB34" s="263"/>
      <c r="AC34" s="293">
        <f t="shared" si="1"/>
        <v>0</v>
      </c>
      <c r="AD34" s="294"/>
      <c r="AE34" s="294"/>
      <c r="AF34" s="294"/>
      <c r="AG34" s="294"/>
      <c r="AH34" s="294"/>
      <c r="AI34" s="90">
        <f t="shared" si="2"/>
        <v>0</v>
      </c>
      <c r="AJ34" s="84">
        <v>0</v>
      </c>
      <c r="AK34" s="84"/>
      <c r="AL34" s="84"/>
      <c r="AM34" s="84"/>
      <c r="AN34" s="84"/>
      <c r="AO34" s="84"/>
      <c r="AP34" s="84"/>
      <c r="AQ34" s="84"/>
      <c r="AR34" s="86"/>
      <c r="AS34" s="300">
        <v>0</v>
      </c>
      <c r="AT34" s="301"/>
      <c r="AU34" s="301"/>
      <c r="AV34" s="301"/>
      <c r="AW34" s="301"/>
      <c r="AX34" s="301"/>
      <c r="AY34" s="301"/>
      <c r="AZ34" s="301"/>
      <c r="BA34" s="301"/>
      <c r="BB34" s="302"/>
      <c r="BC34" s="90">
        <f t="shared" si="3"/>
        <v>0</v>
      </c>
      <c r="BD34" s="90">
        <v>0</v>
      </c>
      <c r="BE34" s="90">
        <v>0</v>
      </c>
      <c r="BF34" s="300">
        <v>0</v>
      </c>
      <c r="BG34" s="301"/>
      <c r="BH34" s="301"/>
      <c r="BI34" s="301"/>
      <c r="BJ34" s="301"/>
      <c r="BK34" s="301"/>
      <c r="BL34" s="301"/>
      <c r="BM34" s="301"/>
      <c r="BN34" s="302"/>
      <c r="BO34" s="300">
        <v>0</v>
      </c>
      <c r="BP34" s="301"/>
      <c r="BQ34" s="301"/>
      <c r="BR34" s="301"/>
      <c r="BS34" s="301"/>
      <c r="BT34" s="302"/>
      <c r="BU34" s="281"/>
      <c r="BV34" s="282"/>
      <c r="BW34" s="282"/>
      <c r="BX34" s="282"/>
      <c r="BY34" s="282"/>
      <c r="BZ34" s="283"/>
    </row>
    <row r="35" spans="1:78" s="47" customFormat="1" ht="53.25" customHeight="1">
      <c r="A35" s="297" t="s">
        <v>178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9"/>
      <c r="Q35" s="261" t="s">
        <v>179</v>
      </c>
      <c r="R35" s="262"/>
      <c r="S35" s="262"/>
      <c r="T35" s="263"/>
      <c r="U35" s="261"/>
      <c r="V35" s="262"/>
      <c r="W35" s="262"/>
      <c r="X35" s="262"/>
      <c r="Y35" s="262"/>
      <c r="Z35" s="262"/>
      <c r="AA35" s="262"/>
      <c r="AB35" s="263"/>
      <c r="AC35" s="293">
        <f t="shared" si="1"/>
        <v>0</v>
      </c>
      <c r="AD35" s="294"/>
      <c r="AE35" s="294"/>
      <c r="AF35" s="294"/>
      <c r="AG35" s="294"/>
      <c r="AH35" s="294"/>
      <c r="AI35" s="90">
        <f t="shared" si="2"/>
        <v>0</v>
      </c>
      <c r="AJ35" s="84">
        <v>0</v>
      </c>
      <c r="AK35" s="84"/>
      <c r="AL35" s="84"/>
      <c r="AM35" s="84"/>
      <c r="AN35" s="84"/>
      <c r="AO35" s="84"/>
      <c r="AP35" s="84"/>
      <c r="AQ35" s="84"/>
      <c r="AR35" s="86"/>
      <c r="AS35" s="300">
        <v>0</v>
      </c>
      <c r="AT35" s="301"/>
      <c r="AU35" s="301"/>
      <c r="AV35" s="301"/>
      <c r="AW35" s="301"/>
      <c r="AX35" s="301"/>
      <c r="AY35" s="301"/>
      <c r="AZ35" s="301"/>
      <c r="BA35" s="301"/>
      <c r="BB35" s="302"/>
      <c r="BC35" s="90">
        <f t="shared" si="3"/>
        <v>0</v>
      </c>
      <c r="BD35" s="90">
        <v>0</v>
      </c>
      <c r="BE35" s="90">
        <v>0</v>
      </c>
      <c r="BF35" s="300">
        <v>0</v>
      </c>
      <c r="BG35" s="301"/>
      <c r="BH35" s="301"/>
      <c r="BI35" s="301"/>
      <c r="BJ35" s="301"/>
      <c r="BK35" s="301"/>
      <c r="BL35" s="301"/>
      <c r="BM35" s="301"/>
      <c r="BN35" s="302"/>
      <c r="BO35" s="300">
        <v>0</v>
      </c>
      <c r="BP35" s="301"/>
      <c r="BQ35" s="301"/>
      <c r="BR35" s="301"/>
      <c r="BS35" s="301"/>
      <c r="BT35" s="302"/>
      <c r="BU35" s="281"/>
      <c r="BV35" s="282"/>
      <c r="BW35" s="282"/>
      <c r="BX35" s="282"/>
      <c r="BY35" s="282"/>
      <c r="BZ35" s="283"/>
    </row>
    <row r="36" spans="1:78" s="47" customFormat="1" ht="39.75" customHeight="1">
      <c r="A36" s="297" t="s">
        <v>180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9"/>
      <c r="Q36" s="261" t="s">
        <v>181</v>
      </c>
      <c r="R36" s="262"/>
      <c r="S36" s="262"/>
      <c r="T36" s="263"/>
      <c r="U36" s="261" t="s">
        <v>46</v>
      </c>
      <c r="V36" s="262"/>
      <c r="W36" s="262"/>
      <c r="X36" s="262"/>
      <c r="Y36" s="262"/>
      <c r="Z36" s="262"/>
      <c r="AA36" s="262"/>
      <c r="AB36" s="263"/>
      <c r="AC36" s="293">
        <f>AI36+BC36+BF36+BO36</f>
        <v>32271005.490000002</v>
      </c>
      <c r="AD36" s="294"/>
      <c r="AE36" s="294"/>
      <c r="AF36" s="294"/>
      <c r="AG36" s="294"/>
      <c r="AH36" s="294"/>
      <c r="AI36" s="90">
        <f t="shared" si="2"/>
        <v>8637163</v>
      </c>
      <c r="AJ36" s="94">
        <f>SUM(AJ37:AJ53)</f>
        <v>7008163</v>
      </c>
      <c r="AK36" s="94"/>
      <c r="AL36" s="94"/>
      <c r="AM36" s="94"/>
      <c r="AN36" s="94"/>
      <c r="AO36" s="94"/>
      <c r="AP36" s="94"/>
      <c r="AQ36" s="94"/>
      <c r="AR36" s="95"/>
      <c r="AS36" s="293">
        <f>SUM(AS37:BB53)</f>
        <v>1629000</v>
      </c>
      <c r="AT36" s="294"/>
      <c r="AU36" s="294"/>
      <c r="AV36" s="294"/>
      <c r="AW36" s="294"/>
      <c r="AX36" s="294"/>
      <c r="AY36" s="294"/>
      <c r="AZ36" s="294"/>
      <c r="BA36" s="294"/>
      <c r="BB36" s="295"/>
      <c r="BC36" s="90">
        <f>SUM(BD36:BE36)</f>
        <v>22433842.490000002</v>
      </c>
      <c r="BD36" s="90">
        <f>SUM(BD37:BD53)</f>
        <v>8597577.5</v>
      </c>
      <c r="BE36" s="93">
        <f>SUM(BE37:BE53)</f>
        <v>13836264.99</v>
      </c>
      <c r="BF36" s="293">
        <f>SUM(BF37:BN53)</f>
        <v>0</v>
      </c>
      <c r="BG36" s="294"/>
      <c r="BH36" s="294"/>
      <c r="BI36" s="294"/>
      <c r="BJ36" s="294"/>
      <c r="BK36" s="294"/>
      <c r="BL36" s="294"/>
      <c r="BM36" s="294"/>
      <c r="BN36" s="295"/>
      <c r="BO36" s="270">
        <f>SUM(BO37:BT53)</f>
        <v>1200000</v>
      </c>
      <c r="BP36" s="271"/>
      <c r="BQ36" s="271"/>
      <c r="BR36" s="271"/>
      <c r="BS36" s="271"/>
      <c r="BT36" s="272"/>
      <c r="BU36" s="279"/>
      <c r="BV36" s="280"/>
      <c r="BW36" s="280"/>
      <c r="BX36" s="280"/>
      <c r="BY36" s="280"/>
      <c r="BZ36" s="296"/>
    </row>
    <row r="37" spans="1:78" s="47" customFormat="1" ht="26.25" customHeight="1">
      <c r="A37" s="303" t="s">
        <v>98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5"/>
      <c r="Q37" s="261" t="s">
        <v>182</v>
      </c>
      <c r="R37" s="262"/>
      <c r="S37" s="262"/>
      <c r="T37" s="263"/>
      <c r="U37" s="261" t="s">
        <v>97</v>
      </c>
      <c r="V37" s="262"/>
      <c r="W37" s="262"/>
      <c r="X37" s="262"/>
      <c r="Y37" s="262"/>
      <c r="Z37" s="262"/>
      <c r="AA37" s="262"/>
      <c r="AB37" s="263"/>
      <c r="AC37" s="293">
        <f t="shared" si="1"/>
        <v>150000</v>
      </c>
      <c r="AD37" s="294"/>
      <c r="AE37" s="294"/>
      <c r="AF37" s="294"/>
      <c r="AG37" s="294"/>
      <c r="AH37" s="294"/>
      <c r="AI37" s="90">
        <f t="shared" si="2"/>
        <v>150000</v>
      </c>
      <c r="AJ37" s="84">
        <v>150000</v>
      </c>
      <c r="AK37" s="167"/>
      <c r="AL37" s="167"/>
      <c r="AM37" s="167"/>
      <c r="AN37" s="167"/>
      <c r="AO37" s="167"/>
      <c r="AP37" s="167"/>
      <c r="AQ37" s="167"/>
      <c r="AR37" s="168"/>
      <c r="AS37" s="313">
        <v>0</v>
      </c>
      <c r="AT37" s="314"/>
      <c r="AU37" s="314"/>
      <c r="AV37" s="314"/>
      <c r="AW37" s="314"/>
      <c r="AX37" s="314"/>
      <c r="AY37" s="314"/>
      <c r="AZ37" s="314"/>
      <c r="BA37" s="314"/>
      <c r="BB37" s="315"/>
      <c r="BC37" s="90">
        <f t="shared" si="3"/>
        <v>0</v>
      </c>
      <c r="BD37" s="171">
        <v>0</v>
      </c>
      <c r="BE37" s="171">
        <v>0</v>
      </c>
      <c r="BF37" s="313">
        <v>0</v>
      </c>
      <c r="BG37" s="314"/>
      <c r="BH37" s="314"/>
      <c r="BI37" s="314"/>
      <c r="BJ37" s="314"/>
      <c r="BK37" s="314"/>
      <c r="BL37" s="314"/>
      <c r="BM37" s="314"/>
      <c r="BN37" s="315"/>
      <c r="BO37" s="313">
        <v>0</v>
      </c>
      <c r="BP37" s="314"/>
      <c r="BQ37" s="314"/>
      <c r="BR37" s="314"/>
      <c r="BS37" s="314"/>
      <c r="BT37" s="315"/>
      <c r="BU37" s="281"/>
      <c r="BV37" s="282"/>
      <c r="BW37" s="282"/>
      <c r="BX37" s="282"/>
      <c r="BY37" s="282"/>
      <c r="BZ37" s="283"/>
    </row>
    <row r="38" spans="1:78" s="47" customFormat="1" ht="13.5" customHeight="1">
      <c r="A38" s="303" t="s">
        <v>99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5"/>
      <c r="Q38" s="261" t="s">
        <v>183</v>
      </c>
      <c r="R38" s="262"/>
      <c r="S38" s="262"/>
      <c r="T38" s="263"/>
      <c r="U38" s="261" t="s">
        <v>97</v>
      </c>
      <c r="V38" s="262"/>
      <c r="W38" s="262"/>
      <c r="X38" s="262"/>
      <c r="Y38" s="262"/>
      <c r="Z38" s="262"/>
      <c r="AA38" s="262"/>
      <c r="AB38" s="263"/>
      <c r="AC38" s="293">
        <f t="shared" si="1"/>
        <v>100000</v>
      </c>
      <c r="AD38" s="294"/>
      <c r="AE38" s="294"/>
      <c r="AF38" s="294"/>
      <c r="AG38" s="294"/>
      <c r="AH38" s="294"/>
      <c r="AI38" s="90">
        <f t="shared" si="2"/>
        <v>100000</v>
      </c>
      <c r="AJ38" s="84">
        <v>100000</v>
      </c>
      <c r="AK38" s="167"/>
      <c r="AL38" s="167"/>
      <c r="AM38" s="167"/>
      <c r="AN38" s="167"/>
      <c r="AO38" s="167"/>
      <c r="AP38" s="167"/>
      <c r="AQ38" s="167"/>
      <c r="AR38" s="168"/>
      <c r="AS38" s="313">
        <v>0</v>
      </c>
      <c r="AT38" s="314"/>
      <c r="AU38" s="314"/>
      <c r="AV38" s="314"/>
      <c r="AW38" s="314"/>
      <c r="AX38" s="314"/>
      <c r="AY38" s="314"/>
      <c r="AZ38" s="314"/>
      <c r="BA38" s="314"/>
      <c r="BB38" s="315"/>
      <c r="BC38" s="90">
        <f t="shared" si="3"/>
        <v>0</v>
      </c>
      <c r="BD38" s="171">
        <v>0</v>
      </c>
      <c r="BE38" s="171">
        <v>0</v>
      </c>
      <c r="BF38" s="313">
        <v>0</v>
      </c>
      <c r="BG38" s="314"/>
      <c r="BH38" s="314"/>
      <c r="BI38" s="314"/>
      <c r="BJ38" s="314"/>
      <c r="BK38" s="314"/>
      <c r="BL38" s="314"/>
      <c r="BM38" s="314"/>
      <c r="BN38" s="315"/>
      <c r="BO38" s="313">
        <v>0</v>
      </c>
      <c r="BP38" s="314"/>
      <c r="BQ38" s="314"/>
      <c r="BR38" s="314"/>
      <c r="BS38" s="314"/>
      <c r="BT38" s="315"/>
      <c r="BU38" s="281"/>
      <c r="BV38" s="282"/>
      <c r="BW38" s="282"/>
      <c r="BX38" s="282"/>
      <c r="BY38" s="282"/>
      <c r="BZ38" s="283"/>
    </row>
    <row r="39" spans="1:78" s="47" customFormat="1" ht="13.5" customHeight="1">
      <c r="A39" s="303" t="s">
        <v>100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5"/>
      <c r="Q39" s="261" t="s">
        <v>184</v>
      </c>
      <c r="R39" s="262"/>
      <c r="S39" s="262"/>
      <c r="T39" s="263"/>
      <c r="U39" s="261" t="s">
        <v>97</v>
      </c>
      <c r="V39" s="262"/>
      <c r="W39" s="262"/>
      <c r="X39" s="262"/>
      <c r="Y39" s="262"/>
      <c r="Z39" s="262"/>
      <c r="AA39" s="262"/>
      <c r="AB39" s="263"/>
      <c r="AC39" s="293">
        <f t="shared" si="1"/>
        <v>4057254</v>
      </c>
      <c r="AD39" s="294"/>
      <c r="AE39" s="294"/>
      <c r="AF39" s="294"/>
      <c r="AG39" s="294"/>
      <c r="AH39" s="294"/>
      <c r="AI39" s="90">
        <f t="shared" si="2"/>
        <v>4057254</v>
      </c>
      <c r="AJ39" s="91">
        <v>4057254</v>
      </c>
      <c r="AK39" s="167"/>
      <c r="AL39" s="167"/>
      <c r="AM39" s="167"/>
      <c r="AN39" s="167"/>
      <c r="AO39" s="167"/>
      <c r="AP39" s="167"/>
      <c r="AQ39" s="167"/>
      <c r="AR39" s="168"/>
      <c r="AS39" s="313">
        <v>0</v>
      </c>
      <c r="AT39" s="314"/>
      <c r="AU39" s="314"/>
      <c r="AV39" s="314"/>
      <c r="AW39" s="314"/>
      <c r="AX39" s="314"/>
      <c r="AY39" s="314"/>
      <c r="AZ39" s="314"/>
      <c r="BA39" s="314"/>
      <c r="BB39" s="315"/>
      <c r="BC39" s="90">
        <f t="shared" si="3"/>
        <v>0</v>
      </c>
      <c r="BD39" s="171">
        <v>0</v>
      </c>
      <c r="BE39" s="171">
        <v>0</v>
      </c>
      <c r="BF39" s="313">
        <v>0</v>
      </c>
      <c r="BG39" s="314"/>
      <c r="BH39" s="314"/>
      <c r="BI39" s="314"/>
      <c r="BJ39" s="314"/>
      <c r="BK39" s="314"/>
      <c r="BL39" s="314"/>
      <c r="BM39" s="314"/>
      <c r="BN39" s="315"/>
      <c r="BO39" s="313">
        <v>0</v>
      </c>
      <c r="BP39" s="314"/>
      <c r="BQ39" s="314"/>
      <c r="BR39" s="314"/>
      <c r="BS39" s="314"/>
      <c r="BT39" s="315"/>
      <c r="BU39" s="281"/>
      <c r="BV39" s="282"/>
      <c r="BW39" s="282"/>
      <c r="BX39" s="282"/>
      <c r="BY39" s="282"/>
      <c r="BZ39" s="283"/>
    </row>
    <row r="40" spans="1:78" s="47" customFormat="1" ht="39.75" customHeight="1">
      <c r="A40" s="303" t="s">
        <v>101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5"/>
      <c r="Q40" s="261" t="s">
        <v>185</v>
      </c>
      <c r="R40" s="262"/>
      <c r="S40" s="262"/>
      <c r="T40" s="263"/>
      <c r="U40" s="261" t="s">
        <v>97</v>
      </c>
      <c r="V40" s="262"/>
      <c r="W40" s="262"/>
      <c r="X40" s="262"/>
      <c r="Y40" s="262"/>
      <c r="Z40" s="262"/>
      <c r="AA40" s="262"/>
      <c r="AB40" s="263"/>
      <c r="AC40" s="293">
        <f t="shared" si="1"/>
        <v>10908747.99</v>
      </c>
      <c r="AD40" s="294"/>
      <c r="AE40" s="294"/>
      <c r="AF40" s="294"/>
      <c r="AG40" s="294"/>
      <c r="AH40" s="294"/>
      <c r="AI40" s="90">
        <f t="shared" si="2"/>
        <v>1500000</v>
      </c>
      <c r="AJ40" s="84">
        <v>1500000</v>
      </c>
      <c r="AK40" s="167"/>
      <c r="AL40" s="167"/>
      <c r="AM40" s="167"/>
      <c r="AN40" s="167"/>
      <c r="AO40" s="167"/>
      <c r="AP40" s="167"/>
      <c r="AQ40" s="167"/>
      <c r="AR40" s="168"/>
      <c r="AS40" s="313">
        <v>0</v>
      </c>
      <c r="AT40" s="314"/>
      <c r="AU40" s="314"/>
      <c r="AV40" s="314"/>
      <c r="AW40" s="314"/>
      <c r="AX40" s="314"/>
      <c r="AY40" s="314"/>
      <c r="AZ40" s="314"/>
      <c r="BA40" s="314"/>
      <c r="BB40" s="315"/>
      <c r="BC40" s="90">
        <f t="shared" si="3"/>
        <v>9408747.99</v>
      </c>
      <c r="BD40" s="85">
        <v>3267233</v>
      </c>
      <c r="BE40" s="85">
        <v>6141514.99</v>
      </c>
      <c r="BF40" s="313">
        <v>0</v>
      </c>
      <c r="BG40" s="314"/>
      <c r="BH40" s="314"/>
      <c r="BI40" s="314"/>
      <c r="BJ40" s="314"/>
      <c r="BK40" s="314"/>
      <c r="BL40" s="314"/>
      <c r="BM40" s="314"/>
      <c r="BN40" s="315"/>
      <c r="BO40" s="313">
        <v>0</v>
      </c>
      <c r="BP40" s="314"/>
      <c r="BQ40" s="314"/>
      <c r="BR40" s="314"/>
      <c r="BS40" s="314"/>
      <c r="BT40" s="315"/>
      <c r="BU40" s="281"/>
      <c r="BV40" s="282"/>
      <c r="BW40" s="282"/>
      <c r="BX40" s="282"/>
      <c r="BY40" s="282"/>
      <c r="BZ40" s="283"/>
    </row>
    <row r="41" spans="1:78" s="47" customFormat="1" ht="27.75" customHeight="1">
      <c r="A41" s="303" t="s">
        <v>102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5"/>
      <c r="Q41" s="261" t="s">
        <v>186</v>
      </c>
      <c r="R41" s="262"/>
      <c r="S41" s="262"/>
      <c r="T41" s="263"/>
      <c r="U41" s="261" t="s">
        <v>97</v>
      </c>
      <c r="V41" s="262"/>
      <c r="W41" s="262"/>
      <c r="X41" s="262"/>
      <c r="Y41" s="262"/>
      <c r="Z41" s="262"/>
      <c r="AA41" s="262"/>
      <c r="AB41" s="263"/>
      <c r="AC41" s="293">
        <f t="shared" si="1"/>
        <v>1630000</v>
      </c>
      <c r="AD41" s="294"/>
      <c r="AE41" s="294"/>
      <c r="AF41" s="294"/>
      <c r="AG41" s="294"/>
      <c r="AH41" s="294"/>
      <c r="AI41" s="90">
        <f t="shared" si="2"/>
        <v>550000</v>
      </c>
      <c r="AJ41" s="84">
        <v>550000</v>
      </c>
      <c r="AK41" s="167"/>
      <c r="AL41" s="167"/>
      <c r="AM41" s="167"/>
      <c r="AN41" s="167"/>
      <c r="AO41" s="167"/>
      <c r="AP41" s="167"/>
      <c r="AQ41" s="167"/>
      <c r="AR41" s="168"/>
      <c r="AS41" s="313">
        <v>0</v>
      </c>
      <c r="AT41" s="314"/>
      <c r="AU41" s="314"/>
      <c r="AV41" s="314"/>
      <c r="AW41" s="314"/>
      <c r="AX41" s="314"/>
      <c r="AY41" s="314"/>
      <c r="AZ41" s="314"/>
      <c r="BA41" s="314"/>
      <c r="BB41" s="315"/>
      <c r="BC41" s="90">
        <f t="shared" si="3"/>
        <v>1030000</v>
      </c>
      <c r="BD41" s="85">
        <v>30000</v>
      </c>
      <c r="BE41" s="85">
        <v>1000000</v>
      </c>
      <c r="BF41" s="300">
        <v>0</v>
      </c>
      <c r="BG41" s="301"/>
      <c r="BH41" s="301"/>
      <c r="BI41" s="301"/>
      <c r="BJ41" s="301"/>
      <c r="BK41" s="301"/>
      <c r="BL41" s="301"/>
      <c r="BM41" s="301"/>
      <c r="BN41" s="302"/>
      <c r="BO41" s="300">
        <v>50000</v>
      </c>
      <c r="BP41" s="301"/>
      <c r="BQ41" s="301"/>
      <c r="BR41" s="301"/>
      <c r="BS41" s="301"/>
      <c r="BT41" s="302"/>
      <c r="BU41" s="281"/>
      <c r="BV41" s="282"/>
      <c r="BW41" s="282"/>
      <c r="BX41" s="282"/>
      <c r="BY41" s="282"/>
      <c r="BZ41" s="283"/>
    </row>
    <row r="42" spans="1:78" s="47" customFormat="1" ht="27.75" customHeight="1">
      <c r="A42" s="303" t="s">
        <v>432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5"/>
      <c r="Q42" s="261" t="s">
        <v>187</v>
      </c>
      <c r="R42" s="262"/>
      <c r="S42" s="262"/>
      <c r="T42" s="263"/>
      <c r="U42" s="261" t="s">
        <v>97</v>
      </c>
      <c r="V42" s="262"/>
      <c r="W42" s="262"/>
      <c r="X42" s="262"/>
      <c r="Y42" s="262"/>
      <c r="Z42" s="262"/>
      <c r="AA42" s="262"/>
      <c r="AB42" s="263"/>
      <c r="AC42" s="293">
        <f>AI42+BC42+BF42+BO42</f>
        <v>0</v>
      </c>
      <c r="AD42" s="294"/>
      <c r="AE42" s="294"/>
      <c r="AF42" s="294"/>
      <c r="AG42" s="294"/>
      <c r="AH42" s="294"/>
      <c r="AI42" s="90">
        <f>SUM(AJ42:BB42)</f>
        <v>0</v>
      </c>
      <c r="AJ42" s="84">
        <v>0</v>
      </c>
      <c r="AK42" s="84"/>
      <c r="AL42" s="84"/>
      <c r="AM42" s="84"/>
      <c r="AN42" s="84"/>
      <c r="AO42" s="84"/>
      <c r="AP42" s="84"/>
      <c r="AQ42" s="84"/>
      <c r="AR42" s="86"/>
      <c r="AS42" s="300">
        <v>0</v>
      </c>
      <c r="AT42" s="301"/>
      <c r="AU42" s="301"/>
      <c r="AV42" s="301"/>
      <c r="AW42" s="301"/>
      <c r="AX42" s="301"/>
      <c r="AY42" s="301"/>
      <c r="AZ42" s="301"/>
      <c r="BA42" s="301"/>
      <c r="BB42" s="302"/>
      <c r="BC42" s="90">
        <f>SUM(BD42:BE42)</f>
        <v>0</v>
      </c>
      <c r="BD42" s="85">
        <v>0</v>
      </c>
      <c r="BE42" s="85">
        <v>0</v>
      </c>
      <c r="BF42" s="300">
        <v>0</v>
      </c>
      <c r="BG42" s="301"/>
      <c r="BH42" s="301"/>
      <c r="BI42" s="301"/>
      <c r="BJ42" s="301"/>
      <c r="BK42" s="301"/>
      <c r="BL42" s="301"/>
      <c r="BM42" s="301"/>
      <c r="BN42" s="302"/>
      <c r="BO42" s="300">
        <v>0</v>
      </c>
      <c r="BP42" s="301"/>
      <c r="BQ42" s="301"/>
      <c r="BR42" s="301"/>
      <c r="BS42" s="301"/>
      <c r="BT42" s="302"/>
      <c r="BU42" s="281"/>
      <c r="BV42" s="282"/>
      <c r="BW42" s="282"/>
      <c r="BX42" s="282"/>
      <c r="BY42" s="282"/>
      <c r="BZ42" s="283"/>
    </row>
    <row r="43" spans="1:78" s="47" customFormat="1" ht="40.5" customHeight="1">
      <c r="A43" s="303" t="s">
        <v>103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5"/>
      <c r="Q43" s="261" t="s">
        <v>188</v>
      </c>
      <c r="R43" s="262"/>
      <c r="S43" s="262"/>
      <c r="T43" s="263"/>
      <c r="U43" s="261" t="s">
        <v>97</v>
      </c>
      <c r="V43" s="262"/>
      <c r="W43" s="262"/>
      <c r="X43" s="262"/>
      <c r="Y43" s="262"/>
      <c r="Z43" s="262"/>
      <c r="AA43" s="262"/>
      <c r="AB43" s="263"/>
      <c r="AC43" s="273">
        <f>AI43+BC43+BF43+BO43</f>
        <v>2250000</v>
      </c>
      <c r="AD43" s="274"/>
      <c r="AE43" s="274"/>
      <c r="AF43" s="274"/>
      <c r="AG43" s="274"/>
      <c r="AH43" s="274"/>
      <c r="AI43" s="90">
        <f>SUM(AJ43:BB43)</f>
        <v>0</v>
      </c>
      <c r="AJ43" s="84">
        <v>0</v>
      </c>
      <c r="AK43" s="84"/>
      <c r="AL43" s="84"/>
      <c r="AM43" s="84"/>
      <c r="AN43" s="84"/>
      <c r="AO43" s="84"/>
      <c r="AP43" s="84"/>
      <c r="AQ43" s="84"/>
      <c r="AR43" s="86"/>
      <c r="AS43" s="300">
        <v>0</v>
      </c>
      <c r="AT43" s="301"/>
      <c r="AU43" s="301"/>
      <c r="AV43" s="301"/>
      <c r="AW43" s="301"/>
      <c r="AX43" s="301"/>
      <c r="AY43" s="301"/>
      <c r="AZ43" s="301"/>
      <c r="BA43" s="301"/>
      <c r="BB43" s="302"/>
      <c r="BC43" s="90">
        <f t="shared" si="3"/>
        <v>2250000</v>
      </c>
      <c r="BD43" s="85">
        <v>250000</v>
      </c>
      <c r="BE43" s="85">
        <v>2000000</v>
      </c>
      <c r="BF43" s="300">
        <v>0</v>
      </c>
      <c r="BG43" s="301"/>
      <c r="BH43" s="301"/>
      <c r="BI43" s="301"/>
      <c r="BJ43" s="301"/>
      <c r="BK43" s="301"/>
      <c r="BL43" s="301"/>
      <c r="BM43" s="301"/>
      <c r="BN43" s="302"/>
      <c r="BO43" s="300">
        <v>0</v>
      </c>
      <c r="BP43" s="301"/>
      <c r="BQ43" s="301"/>
      <c r="BR43" s="301"/>
      <c r="BS43" s="301"/>
      <c r="BT43" s="302"/>
      <c r="BU43" s="281"/>
      <c r="BV43" s="282"/>
      <c r="BW43" s="282"/>
      <c r="BX43" s="282"/>
      <c r="BY43" s="282"/>
      <c r="BZ43" s="283"/>
    </row>
    <row r="44" spans="1:78" s="47" customFormat="1" ht="51" customHeight="1">
      <c r="A44" s="303" t="s">
        <v>104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5"/>
      <c r="Q44" s="261" t="s">
        <v>189</v>
      </c>
      <c r="R44" s="262"/>
      <c r="S44" s="262"/>
      <c r="T44" s="263"/>
      <c r="U44" s="261" t="s">
        <v>97</v>
      </c>
      <c r="V44" s="262"/>
      <c r="W44" s="262"/>
      <c r="X44" s="262"/>
      <c r="Y44" s="262"/>
      <c r="Z44" s="262"/>
      <c r="AA44" s="262"/>
      <c r="AB44" s="263"/>
      <c r="AC44" s="293">
        <f t="shared" si="1"/>
        <v>0</v>
      </c>
      <c r="AD44" s="294"/>
      <c r="AE44" s="294"/>
      <c r="AF44" s="294"/>
      <c r="AG44" s="294"/>
      <c r="AH44" s="294"/>
      <c r="AI44" s="90">
        <f t="shared" si="2"/>
        <v>0</v>
      </c>
      <c r="AJ44" s="84">
        <v>0</v>
      </c>
      <c r="AK44" s="84"/>
      <c r="AL44" s="84"/>
      <c r="AM44" s="84"/>
      <c r="AN44" s="84"/>
      <c r="AO44" s="84"/>
      <c r="AP44" s="84"/>
      <c r="AQ44" s="84"/>
      <c r="AR44" s="86"/>
      <c r="AS44" s="300">
        <v>0</v>
      </c>
      <c r="AT44" s="301"/>
      <c r="AU44" s="301"/>
      <c r="AV44" s="301"/>
      <c r="AW44" s="301"/>
      <c r="AX44" s="301"/>
      <c r="AY44" s="301"/>
      <c r="AZ44" s="301"/>
      <c r="BA44" s="301"/>
      <c r="BB44" s="302"/>
      <c r="BC44" s="90">
        <f t="shared" si="3"/>
        <v>0</v>
      </c>
      <c r="BD44" s="85">
        <v>0</v>
      </c>
      <c r="BE44" s="85">
        <v>0</v>
      </c>
      <c r="BF44" s="300">
        <v>0</v>
      </c>
      <c r="BG44" s="301"/>
      <c r="BH44" s="301"/>
      <c r="BI44" s="301"/>
      <c r="BJ44" s="301"/>
      <c r="BK44" s="301"/>
      <c r="BL44" s="301"/>
      <c r="BM44" s="301"/>
      <c r="BN44" s="302"/>
      <c r="BO44" s="300">
        <v>0</v>
      </c>
      <c r="BP44" s="301"/>
      <c r="BQ44" s="301"/>
      <c r="BR44" s="301"/>
      <c r="BS44" s="301"/>
      <c r="BT44" s="302"/>
      <c r="BU44" s="281"/>
      <c r="BV44" s="282"/>
      <c r="BW44" s="282"/>
      <c r="BX44" s="282"/>
      <c r="BY44" s="282"/>
      <c r="BZ44" s="283"/>
    </row>
    <row r="45" spans="1:78" s="47" customFormat="1" ht="51.75" customHeight="1">
      <c r="A45" s="303" t="s">
        <v>105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5"/>
      <c r="Q45" s="261" t="s">
        <v>433</v>
      </c>
      <c r="R45" s="262"/>
      <c r="S45" s="262"/>
      <c r="T45" s="263"/>
      <c r="U45" s="261" t="s">
        <v>97</v>
      </c>
      <c r="V45" s="262"/>
      <c r="W45" s="262"/>
      <c r="X45" s="262"/>
      <c r="Y45" s="262"/>
      <c r="Z45" s="262"/>
      <c r="AA45" s="262"/>
      <c r="AB45" s="263"/>
      <c r="AC45" s="293">
        <f t="shared" si="1"/>
        <v>13175003.5</v>
      </c>
      <c r="AD45" s="294"/>
      <c r="AE45" s="294"/>
      <c r="AF45" s="294"/>
      <c r="AG45" s="294"/>
      <c r="AH45" s="294"/>
      <c r="AI45" s="90">
        <f t="shared" si="2"/>
        <v>2279909</v>
      </c>
      <c r="AJ45" s="87">
        <v>650909</v>
      </c>
      <c r="AK45" s="165"/>
      <c r="AL45" s="165"/>
      <c r="AM45" s="165"/>
      <c r="AN45" s="165"/>
      <c r="AO45" s="165"/>
      <c r="AP45" s="165"/>
      <c r="AQ45" s="165"/>
      <c r="AR45" s="166"/>
      <c r="AS45" s="287">
        <v>1629000</v>
      </c>
      <c r="AT45" s="288"/>
      <c r="AU45" s="288"/>
      <c r="AV45" s="288"/>
      <c r="AW45" s="288"/>
      <c r="AX45" s="288"/>
      <c r="AY45" s="288"/>
      <c r="AZ45" s="288"/>
      <c r="BA45" s="288"/>
      <c r="BB45" s="289"/>
      <c r="BC45" s="93">
        <f t="shared" si="3"/>
        <v>9745094.5</v>
      </c>
      <c r="BD45" s="88">
        <v>5050344.5</v>
      </c>
      <c r="BE45" s="88">
        <v>4694750</v>
      </c>
      <c r="BF45" s="287">
        <v>0</v>
      </c>
      <c r="BG45" s="288"/>
      <c r="BH45" s="288"/>
      <c r="BI45" s="288"/>
      <c r="BJ45" s="288"/>
      <c r="BK45" s="288"/>
      <c r="BL45" s="288"/>
      <c r="BM45" s="288"/>
      <c r="BN45" s="289"/>
      <c r="BO45" s="287">
        <v>1150000</v>
      </c>
      <c r="BP45" s="288"/>
      <c r="BQ45" s="288"/>
      <c r="BR45" s="288"/>
      <c r="BS45" s="288"/>
      <c r="BT45" s="289"/>
      <c r="BU45" s="316"/>
      <c r="BV45" s="317"/>
      <c r="BW45" s="317"/>
      <c r="BX45" s="317"/>
      <c r="BY45" s="317"/>
      <c r="BZ45" s="318"/>
    </row>
    <row r="46" spans="1:78" s="47" customFormat="1" ht="25.5" customHeight="1">
      <c r="A46" s="276" t="s">
        <v>190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8"/>
      <c r="Q46" s="261" t="s">
        <v>74</v>
      </c>
      <c r="R46" s="262"/>
      <c r="S46" s="262"/>
      <c r="T46" s="263"/>
      <c r="U46" s="261" t="s">
        <v>46</v>
      </c>
      <c r="V46" s="262"/>
      <c r="W46" s="262"/>
      <c r="X46" s="262"/>
      <c r="Y46" s="262"/>
      <c r="Z46" s="262"/>
      <c r="AA46" s="262"/>
      <c r="AB46" s="263"/>
      <c r="AC46" s="293">
        <f t="shared" si="1"/>
        <v>0</v>
      </c>
      <c r="AD46" s="294"/>
      <c r="AE46" s="294"/>
      <c r="AF46" s="294"/>
      <c r="AG46" s="294"/>
      <c r="AH46" s="294"/>
      <c r="AI46" s="90">
        <f t="shared" si="2"/>
        <v>0</v>
      </c>
      <c r="AJ46" s="84">
        <v>0</v>
      </c>
      <c r="AK46" s="84"/>
      <c r="AL46" s="84"/>
      <c r="AM46" s="84"/>
      <c r="AN46" s="84"/>
      <c r="AO46" s="84"/>
      <c r="AP46" s="84"/>
      <c r="AQ46" s="84"/>
      <c r="AR46" s="86"/>
      <c r="AS46" s="300">
        <v>0</v>
      </c>
      <c r="AT46" s="301"/>
      <c r="AU46" s="301"/>
      <c r="AV46" s="301"/>
      <c r="AW46" s="301"/>
      <c r="AX46" s="301"/>
      <c r="AY46" s="301"/>
      <c r="AZ46" s="301"/>
      <c r="BA46" s="301"/>
      <c r="BB46" s="302"/>
      <c r="BC46" s="90">
        <f t="shared" si="3"/>
        <v>0</v>
      </c>
      <c r="BD46" s="85">
        <v>0</v>
      </c>
      <c r="BE46" s="85">
        <v>0</v>
      </c>
      <c r="BF46" s="300">
        <v>0</v>
      </c>
      <c r="BG46" s="301"/>
      <c r="BH46" s="301"/>
      <c r="BI46" s="301"/>
      <c r="BJ46" s="301"/>
      <c r="BK46" s="301"/>
      <c r="BL46" s="301"/>
      <c r="BM46" s="301"/>
      <c r="BN46" s="302"/>
      <c r="BO46" s="300">
        <v>0</v>
      </c>
      <c r="BP46" s="301"/>
      <c r="BQ46" s="301"/>
      <c r="BR46" s="301"/>
      <c r="BS46" s="301"/>
      <c r="BT46" s="302"/>
      <c r="BU46" s="281"/>
      <c r="BV46" s="282"/>
      <c r="BW46" s="282"/>
      <c r="BX46" s="282"/>
      <c r="BY46" s="282"/>
      <c r="BZ46" s="283"/>
    </row>
    <row r="47" spans="1:78" s="47" customFormat="1" ht="26.25" customHeight="1">
      <c r="A47" s="319" t="s">
        <v>191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1"/>
      <c r="Q47" s="261" t="s">
        <v>192</v>
      </c>
      <c r="R47" s="262"/>
      <c r="S47" s="262"/>
      <c r="T47" s="263"/>
      <c r="U47" s="261"/>
      <c r="V47" s="262"/>
      <c r="W47" s="262"/>
      <c r="X47" s="262"/>
      <c r="Y47" s="262"/>
      <c r="Z47" s="262"/>
      <c r="AA47" s="262"/>
      <c r="AB47" s="263"/>
      <c r="AC47" s="293">
        <f t="shared" si="1"/>
        <v>0</v>
      </c>
      <c r="AD47" s="294"/>
      <c r="AE47" s="294"/>
      <c r="AF47" s="294"/>
      <c r="AG47" s="294"/>
      <c r="AH47" s="294"/>
      <c r="AI47" s="90">
        <f t="shared" si="2"/>
        <v>0</v>
      </c>
      <c r="AJ47" s="84">
        <v>0</v>
      </c>
      <c r="AK47" s="84"/>
      <c r="AL47" s="84"/>
      <c r="AM47" s="84"/>
      <c r="AN47" s="84"/>
      <c r="AO47" s="84"/>
      <c r="AP47" s="84"/>
      <c r="AQ47" s="84"/>
      <c r="AR47" s="86"/>
      <c r="AS47" s="300">
        <v>0</v>
      </c>
      <c r="AT47" s="301"/>
      <c r="AU47" s="301"/>
      <c r="AV47" s="301"/>
      <c r="AW47" s="301"/>
      <c r="AX47" s="301"/>
      <c r="AY47" s="301"/>
      <c r="AZ47" s="301"/>
      <c r="BA47" s="301"/>
      <c r="BB47" s="302"/>
      <c r="BC47" s="90">
        <f t="shared" si="3"/>
        <v>0</v>
      </c>
      <c r="BD47" s="85">
        <v>0</v>
      </c>
      <c r="BE47" s="85">
        <v>0</v>
      </c>
      <c r="BF47" s="300">
        <v>0</v>
      </c>
      <c r="BG47" s="301"/>
      <c r="BH47" s="301"/>
      <c r="BI47" s="301"/>
      <c r="BJ47" s="301"/>
      <c r="BK47" s="301"/>
      <c r="BL47" s="301"/>
      <c r="BM47" s="301"/>
      <c r="BN47" s="302"/>
      <c r="BO47" s="300">
        <v>0</v>
      </c>
      <c r="BP47" s="301"/>
      <c r="BQ47" s="301"/>
      <c r="BR47" s="301"/>
      <c r="BS47" s="301"/>
      <c r="BT47" s="302"/>
      <c r="BU47" s="281"/>
      <c r="BV47" s="282"/>
      <c r="BW47" s="282"/>
      <c r="BX47" s="282"/>
      <c r="BY47" s="282"/>
      <c r="BZ47" s="283"/>
    </row>
    <row r="48" spans="1:78" s="47" customFormat="1" ht="16.5" customHeight="1">
      <c r="A48" s="322" t="s">
        <v>61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4"/>
      <c r="Q48" s="261" t="s">
        <v>76</v>
      </c>
      <c r="R48" s="262"/>
      <c r="S48" s="262"/>
      <c r="T48" s="263"/>
      <c r="U48" s="261"/>
      <c r="V48" s="262"/>
      <c r="W48" s="262"/>
      <c r="X48" s="262"/>
      <c r="Y48" s="262"/>
      <c r="Z48" s="262"/>
      <c r="AA48" s="262"/>
      <c r="AB48" s="263"/>
      <c r="AC48" s="293">
        <f t="shared" si="1"/>
        <v>0</v>
      </c>
      <c r="AD48" s="294"/>
      <c r="AE48" s="294"/>
      <c r="AF48" s="294"/>
      <c r="AG48" s="294"/>
      <c r="AH48" s="294"/>
      <c r="AI48" s="90">
        <f t="shared" si="2"/>
        <v>0</v>
      </c>
      <c r="AJ48" s="84">
        <v>0</v>
      </c>
      <c r="AK48" s="84"/>
      <c r="AL48" s="84"/>
      <c r="AM48" s="84"/>
      <c r="AN48" s="84"/>
      <c r="AO48" s="84"/>
      <c r="AP48" s="84"/>
      <c r="AQ48" s="84"/>
      <c r="AR48" s="86"/>
      <c r="AS48" s="300">
        <v>0</v>
      </c>
      <c r="AT48" s="301"/>
      <c r="AU48" s="301"/>
      <c r="AV48" s="301"/>
      <c r="AW48" s="301"/>
      <c r="AX48" s="301"/>
      <c r="AY48" s="301"/>
      <c r="AZ48" s="301"/>
      <c r="BA48" s="301"/>
      <c r="BB48" s="302"/>
      <c r="BC48" s="90">
        <f t="shared" si="3"/>
        <v>0</v>
      </c>
      <c r="BD48" s="85">
        <v>0</v>
      </c>
      <c r="BE48" s="85">
        <v>0</v>
      </c>
      <c r="BF48" s="300">
        <v>0</v>
      </c>
      <c r="BG48" s="301"/>
      <c r="BH48" s="301"/>
      <c r="BI48" s="301"/>
      <c r="BJ48" s="301"/>
      <c r="BK48" s="301"/>
      <c r="BL48" s="301"/>
      <c r="BM48" s="301"/>
      <c r="BN48" s="302"/>
      <c r="BO48" s="300">
        <v>0</v>
      </c>
      <c r="BP48" s="301"/>
      <c r="BQ48" s="301"/>
      <c r="BR48" s="301"/>
      <c r="BS48" s="301"/>
      <c r="BT48" s="302"/>
      <c r="BU48" s="281"/>
      <c r="BV48" s="282"/>
      <c r="BW48" s="282"/>
      <c r="BX48" s="282"/>
      <c r="BY48" s="282"/>
      <c r="BZ48" s="283"/>
    </row>
    <row r="49" spans="1:78" s="47" customFormat="1" ht="27.75" customHeight="1">
      <c r="A49" s="276" t="s">
        <v>193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8"/>
      <c r="Q49" s="261" t="s">
        <v>95</v>
      </c>
      <c r="R49" s="262"/>
      <c r="S49" s="262"/>
      <c r="T49" s="263"/>
      <c r="U49" s="261"/>
      <c r="V49" s="262"/>
      <c r="W49" s="262"/>
      <c r="X49" s="262"/>
      <c r="Y49" s="262"/>
      <c r="Z49" s="262"/>
      <c r="AA49" s="262"/>
      <c r="AB49" s="263"/>
      <c r="AC49" s="293">
        <f t="shared" si="1"/>
        <v>0</v>
      </c>
      <c r="AD49" s="294"/>
      <c r="AE49" s="294"/>
      <c r="AF49" s="294"/>
      <c r="AG49" s="294"/>
      <c r="AH49" s="294"/>
      <c r="AI49" s="90">
        <f t="shared" si="2"/>
        <v>0</v>
      </c>
      <c r="AJ49" s="84">
        <v>0</v>
      </c>
      <c r="AK49" s="84"/>
      <c r="AL49" s="84"/>
      <c r="AM49" s="84"/>
      <c r="AN49" s="84"/>
      <c r="AO49" s="84"/>
      <c r="AP49" s="84"/>
      <c r="AQ49" s="84"/>
      <c r="AR49" s="86"/>
      <c r="AS49" s="300">
        <v>0</v>
      </c>
      <c r="AT49" s="301"/>
      <c r="AU49" s="301"/>
      <c r="AV49" s="301"/>
      <c r="AW49" s="301"/>
      <c r="AX49" s="301"/>
      <c r="AY49" s="301"/>
      <c r="AZ49" s="301"/>
      <c r="BA49" s="301"/>
      <c r="BB49" s="302"/>
      <c r="BC49" s="90">
        <f t="shared" si="3"/>
        <v>0</v>
      </c>
      <c r="BD49" s="85">
        <v>0</v>
      </c>
      <c r="BE49" s="85">
        <v>0</v>
      </c>
      <c r="BF49" s="300">
        <v>0</v>
      </c>
      <c r="BG49" s="301"/>
      <c r="BH49" s="301"/>
      <c r="BI49" s="301"/>
      <c r="BJ49" s="301"/>
      <c r="BK49" s="301"/>
      <c r="BL49" s="301"/>
      <c r="BM49" s="301"/>
      <c r="BN49" s="302"/>
      <c r="BO49" s="300">
        <v>0</v>
      </c>
      <c r="BP49" s="301"/>
      <c r="BQ49" s="301"/>
      <c r="BR49" s="301"/>
      <c r="BS49" s="301"/>
      <c r="BT49" s="302"/>
      <c r="BU49" s="281"/>
      <c r="BV49" s="282"/>
      <c r="BW49" s="282"/>
      <c r="BX49" s="282"/>
      <c r="BY49" s="282"/>
      <c r="BZ49" s="283"/>
    </row>
    <row r="50" spans="1:78" s="47" customFormat="1" ht="39.75" customHeight="1">
      <c r="A50" s="319" t="s">
        <v>194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1"/>
      <c r="Q50" s="261" t="s">
        <v>59</v>
      </c>
      <c r="R50" s="262"/>
      <c r="S50" s="262"/>
      <c r="T50" s="263"/>
      <c r="U50" s="261"/>
      <c r="V50" s="262"/>
      <c r="W50" s="262"/>
      <c r="X50" s="262"/>
      <c r="Y50" s="262"/>
      <c r="Z50" s="262"/>
      <c r="AA50" s="262"/>
      <c r="AB50" s="263"/>
      <c r="AC50" s="293">
        <f t="shared" si="1"/>
        <v>0</v>
      </c>
      <c r="AD50" s="294"/>
      <c r="AE50" s="294"/>
      <c r="AF50" s="294"/>
      <c r="AG50" s="294"/>
      <c r="AH50" s="294"/>
      <c r="AI50" s="90">
        <f t="shared" si="2"/>
        <v>0</v>
      </c>
      <c r="AJ50" s="84">
        <v>0</v>
      </c>
      <c r="AK50" s="84"/>
      <c r="AL50" s="84"/>
      <c r="AM50" s="84"/>
      <c r="AN50" s="84"/>
      <c r="AO50" s="84"/>
      <c r="AP50" s="84"/>
      <c r="AQ50" s="84"/>
      <c r="AR50" s="86"/>
      <c r="AS50" s="300">
        <v>0</v>
      </c>
      <c r="AT50" s="301"/>
      <c r="AU50" s="301"/>
      <c r="AV50" s="301"/>
      <c r="AW50" s="301"/>
      <c r="AX50" s="301"/>
      <c r="AY50" s="301"/>
      <c r="AZ50" s="301"/>
      <c r="BA50" s="301"/>
      <c r="BB50" s="302"/>
      <c r="BC50" s="90">
        <f t="shared" si="3"/>
        <v>0</v>
      </c>
      <c r="BD50" s="85">
        <v>0</v>
      </c>
      <c r="BE50" s="85">
        <v>0</v>
      </c>
      <c r="BF50" s="300">
        <v>0</v>
      </c>
      <c r="BG50" s="301"/>
      <c r="BH50" s="301"/>
      <c r="BI50" s="301"/>
      <c r="BJ50" s="301"/>
      <c r="BK50" s="301"/>
      <c r="BL50" s="301"/>
      <c r="BM50" s="301"/>
      <c r="BN50" s="302"/>
      <c r="BO50" s="300">
        <v>0</v>
      </c>
      <c r="BP50" s="301"/>
      <c r="BQ50" s="301"/>
      <c r="BR50" s="301"/>
      <c r="BS50" s="301"/>
      <c r="BT50" s="302"/>
      <c r="BU50" s="281"/>
      <c r="BV50" s="282"/>
      <c r="BW50" s="282"/>
      <c r="BX50" s="282"/>
      <c r="BY50" s="282"/>
      <c r="BZ50" s="283"/>
    </row>
    <row r="51" spans="1:78" s="47" customFormat="1" ht="28.5" customHeight="1">
      <c r="A51" s="322" t="s">
        <v>195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4"/>
      <c r="Q51" s="261" t="s">
        <v>60</v>
      </c>
      <c r="R51" s="262"/>
      <c r="S51" s="262"/>
      <c r="T51" s="263"/>
      <c r="U51" s="261"/>
      <c r="V51" s="262"/>
      <c r="W51" s="262"/>
      <c r="X51" s="262"/>
      <c r="Y51" s="262"/>
      <c r="Z51" s="262"/>
      <c r="AA51" s="262"/>
      <c r="AB51" s="263"/>
      <c r="AC51" s="293">
        <f t="shared" si="1"/>
        <v>0</v>
      </c>
      <c r="AD51" s="294"/>
      <c r="AE51" s="294"/>
      <c r="AF51" s="294"/>
      <c r="AG51" s="294"/>
      <c r="AH51" s="294"/>
      <c r="AI51" s="90">
        <f t="shared" si="2"/>
        <v>0</v>
      </c>
      <c r="AJ51" s="84">
        <v>0</v>
      </c>
      <c r="AK51" s="84"/>
      <c r="AL51" s="84"/>
      <c r="AM51" s="84"/>
      <c r="AN51" s="84"/>
      <c r="AO51" s="84"/>
      <c r="AP51" s="84"/>
      <c r="AQ51" s="84"/>
      <c r="AR51" s="86"/>
      <c r="AS51" s="300">
        <v>0</v>
      </c>
      <c r="AT51" s="301"/>
      <c r="AU51" s="301"/>
      <c r="AV51" s="301"/>
      <c r="AW51" s="301"/>
      <c r="AX51" s="301"/>
      <c r="AY51" s="301"/>
      <c r="AZ51" s="301"/>
      <c r="BA51" s="301"/>
      <c r="BB51" s="302"/>
      <c r="BC51" s="90">
        <f t="shared" si="3"/>
        <v>0</v>
      </c>
      <c r="BD51" s="85">
        <v>0</v>
      </c>
      <c r="BE51" s="85">
        <v>0</v>
      </c>
      <c r="BF51" s="300">
        <v>0</v>
      </c>
      <c r="BG51" s="301"/>
      <c r="BH51" s="301"/>
      <c r="BI51" s="301"/>
      <c r="BJ51" s="301"/>
      <c r="BK51" s="301"/>
      <c r="BL51" s="301"/>
      <c r="BM51" s="301"/>
      <c r="BN51" s="302"/>
      <c r="BO51" s="300">
        <v>0</v>
      </c>
      <c r="BP51" s="301"/>
      <c r="BQ51" s="301"/>
      <c r="BR51" s="301"/>
      <c r="BS51" s="301"/>
      <c r="BT51" s="302"/>
      <c r="BU51" s="281"/>
      <c r="BV51" s="282"/>
      <c r="BW51" s="282"/>
      <c r="BX51" s="282"/>
      <c r="BY51" s="282"/>
      <c r="BZ51" s="283"/>
    </row>
    <row r="52" spans="1:78" s="47" customFormat="1" ht="25.5" customHeight="1">
      <c r="A52" s="325" t="s">
        <v>45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7"/>
      <c r="Q52" s="261" t="s">
        <v>106</v>
      </c>
      <c r="R52" s="262"/>
      <c r="S52" s="262"/>
      <c r="T52" s="263"/>
      <c r="U52" s="261" t="s">
        <v>46</v>
      </c>
      <c r="V52" s="262"/>
      <c r="W52" s="262"/>
      <c r="X52" s="262"/>
      <c r="Y52" s="262"/>
      <c r="Z52" s="262"/>
      <c r="AA52" s="262"/>
      <c r="AB52" s="263"/>
      <c r="AC52" s="293">
        <f t="shared" si="1"/>
        <v>0</v>
      </c>
      <c r="AD52" s="294"/>
      <c r="AE52" s="294"/>
      <c r="AF52" s="294"/>
      <c r="AG52" s="294"/>
      <c r="AH52" s="294"/>
      <c r="AI52" s="90">
        <f t="shared" si="2"/>
        <v>0</v>
      </c>
      <c r="AJ52" s="84">
        <v>0</v>
      </c>
      <c r="AK52" s="84"/>
      <c r="AL52" s="84"/>
      <c r="AM52" s="84"/>
      <c r="AN52" s="84"/>
      <c r="AO52" s="84"/>
      <c r="AP52" s="84"/>
      <c r="AQ52" s="84"/>
      <c r="AR52" s="86"/>
      <c r="AS52" s="300">
        <v>0</v>
      </c>
      <c r="AT52" s="301"/>
      <c r="AU52" s="301"/>
      <c r="AV52" s="301"/>
      <c r="AW52" s="301"/>
      <c r="AX52" s="301"/>
      <c r="AY52" s="301"/>
      <c r="AZ52" s="301"/>
      <c r="BA52" s="301"/>
      <c r="BB52" s="302"/>
      <c r="BC52" s="90">
        <f t="shared" si="3"/>
        <v>0</v>
      </c>
      <c r="BD52" s="90">
        <v>0</v>
      </c>
      <c r="BE52" s="90">
        <v>0</v>
      </c>
      <c r="BF52" s="300">
        <v>0</v>
      </c>
      <c r="BG52" s="301"/>
      <c r="BH52" s="301"/>
      <c r="BI52" s="301"/>
      <c r="BJ52" s="301"/>
      <c r="BK52" s="301"/>
      <c r="BL52" s="301"/>
      <c r="BM52" s="301"/>
      <c r="BN52" s="302"/>
      <c r="BO52" s="300">
        <v>0</v>
      </c>
      <c r="BP52" s="301"/>
      <c r="BQ52" s="301"/>
      <c r="BR52" s="301"/>
      <c r="BS52" s="301"/>
      <c r="BT52" s="302"/>
      <c r="BU52" s="281"/>
      <c r="BV52" s="282"/>
      <c r="BW52" s="282"/>
      <c r="BX52" s="282"/>
      <c r="BY52" s="282"/>
      <c r="BZ52" s="283"/>
    </row>
    <row r="53" spans="1:78" s="47" customFormat="1" ht="25.5" customHeight="1">
      <c r="A53" s="325" t="s">
        <v>108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7"/>
      <c r="Q53" s="261" t="s">
        <v>107</v>
      </c>
      <c r="R53" s="262"/>
      <c r="S53" s="262"/>
      <c r="T53" s="263"/>
      <c r="U53" s="261" t="s">
        <v>46</v>
      </c>
      <c r="V53" s="262"/>
      <c r="W53" s="262"/>
      <c r="X53" s="262"/>
      <c r="Y53" s="262"/>
      <c r="Z53" s="262"/>
      <c r="AA53" s="262"/>
      <c r="AB53" s="263"/>
      <c r="AC53" s="293">
        <f t="shared" si="1"/>
        <v>0</v>
      </c>
      <c r="AD53" s="294"/>
      <c r="AE53" s="294"/>
      <c r="AF53" s="294"/>
      <c r="AG53" s="294"/>
      <c r="AH53" s="294"/>
      <c r="AI53" s="90">
        <f t="shared" si="2"/>
        <v>0</v>
      </c>
      <c r="AJ53" s="84">
        <v>0</v>
      </c>
      <c r="AK53" s="84"/>
      <c r="AL53" s="84"/>
      <c r="AM53" s="84"/>
      <c r="AN53" s="84"/>
      <c r="AO53" s="84"/>
      <c r="AP53" s="84"/>
      <c r="AQ53" s="84"/>
      <c r="AR53" s="86"/>
      <c r="AS53" s="300">
        <v>0</v>
      </c>
      <c r="AT53" s="301"/>
      <c r="AU53" s="301"/>
      <c r="AV53" s="301"/>
      <c r="AW53" s="301"/>
      <c r="AX53" s="301"/>
      <c r="AY53" s="301"/>
      <c r="AZ53" s="301"/>
      <c r="BA53" s="301"/>
      <c r="BB53" s="302"/>
      <c r="BC53" s="90">
        <f t="shared" si="3"/>
        <v>0</v>
      </c>
      <c r="BD53" s="90">
        <v>0</v>
      </c>
      <c r="BE53" s="90">
        <v>0</v>
      </c>
      <c r="BF53" s="300">
        <v>0</v>
      </c>
      <c r="BG53" s="301"/>
      <c r="BH53" s="301"/>
      <c r="BI53" s="301"/>
      <c r="BJ53" s="301"/>
      <c r="BK53" s="301"/>
      <c r="BL53" s="301"/>
      <c r="BM53" s="301"/>
      <c r="BN53" s="302"/>
      <c r="BO53" s="300">
        <v>0</v>
      </c>
      <c r="BP53" s="301"/>
      <c r="BQ53" s="301"/>
      <c r="BR53" s="301"/>
      <c r="BS53" s="301"/>
      <c r="BT53" s="302"/>
      <c r="BU53" s="281"/>
      <c r="BV53" s="282"/>
      <c r="BW53" s="282"/>
      <c r="BX53" s="282"/>
      <c r="BY53" s="282"/>
      <c r="BZ53" s="283"/>
    </row>
    <row r="54" spans="1:78" s="47" customFormat="1" ht="13.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</row>
    <row r="55" spans="1:78" s="61" customFormat="1" ht="12">
      <c r="A55" s="328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</row>
    <row r="56" spans="1:78" s="61" customFormat="1" ht="72" customHeight="1">
      <c r="A56" s="329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</row>
  </sheetData>
  <sheetProtection/>
  <mergeCells count="381">
    <mergeCell ref="BO42:BT42"/>
    <mergeCell ref="BU42:BZ42"/>
    <mergeCell ref="A42:P42"/>
    <mergeCell ref="Q42:T42"/>
    <mergeCell ref="U42:AB42"/>
    <mergeCell ref="AC42:AH42"/>
    <mergeCell ref="AS42:BB42"/>
    <mergeCell ref="BF42:BN42"/>
    <mergeCell ref="A29:P29"/>
    <mergeCell ref="Q29:T29"/>
    <mergeCell ref="BK1:BZ1"/>
    <mergeCell ref="AI7:BB7"/>
    <mergeCell ref="AS8:BB8"/>
    <mergeCell ref="BC7:BE7"/>
    <mergeCell ref="BU8:BZ8"/>
    <mergeCell ref="AC29:AH29"/>
    <mergeCell ref="AS29:BB29"/>
    <mergeCell ref="BF29:BN29"/>
    <mergeCell ref="BF52:BN52"/>
    <mergeCell ref="AS52:BB52"/>
    <mergeCell ref="Q36:T36"/>
    <mergeCell ref="U29:AB29"/>
    <mergeCell ref="A56:BZ56"/>
    <mergeCell ref="A9:P9"/>
    <mergeCell ref="BF53:BN53"/>
    <mergeCell ref="A52:P52"/>
    <mergeCell ref="Q52:T52"/>
    <mergeCell ref="A16:P16"/>
    <mergeCell ref="BO53:BT53"/>
    <mergeCell ref="U52:AB52"/>
    <mergeCell ref="BO29:BT29"/>
    <mergeCell ref="AC51:AH51"/>
    <mergeCell ref="BU53:BZ53"/>
    <mergeCell ref="AC16:AH16"/>
    <mergeCell ref="AS16:BB16"/>
    <mergeCell ref="BF16:BN16"/>
    <mergeCell ref="BO16:BT16"/>
    <mergeCell ref="BU16:BZ16"/>
    <mergeCell ref="BO45:BT45"/>
    <mergeCell ref="BU45:BZ45"/>
    <mergeCell ref="A55:BZ55"/>
    <mergeCell ref="BO52:BT52"/>
    <mergeCell ref="BU52:BZ52"/>
    <mergeCell ref="A53:P53"/>
    <mergeCell ref="Q53:T53"/>
    <mergeCell ref="U53:AB53"/>
    <mergeCell ref="AC53:AH53"/>
    <mergeCell ref="AS53:BB53"/>
    <mergeCell ref="AS51:BB51"/>
    <mergeCell ref="BF51:BN51"/>
    <mergeCell ref="BO47:BT47"/>
    <mergeCell ref="AC52:AH52"/>
    <mergeCell ref="BU29:BZ29"/>
    <mergeCell ref="BO51:BT51"/>
    <mergeCell ref="BU51:BZ51"/>
    <mergeCell ref="BO50:BT50"/>
    <mergeCell ref="BU50:BZ50"/>
    <mergeCell ref="BO49:BT49"/>
    <mergeCell ref="BU47:BZ47"/>
    <mergeCell ref="BF50:BN50"/>
    <mergeCell ref="BF49:BN49"/>
    <mergeCell ref="AS47:BB47"/>
    <mergeCell ref="BF47:BN47"/>
    <mergeCell ref="BO46:BT46"/>
    <mergeCell ref="BO48:BT48"/>
    <mergeCell ref="BU48:BZ48"/>
    <mergeCell ref="BU49:BZ49"/>
    <mergeCell ref="BU46:BZ46"/>
    <mergeCell ref="Q49:T49"/>
    <mergeCell ref="U49:AB49"/>
    <mergeCell ref="AS48:BB48"/>
    <mergeCell ref="BF48:BN48"/>
    <mergeCell ref="AC49:AH49"/>
    <mergeCell ref="AS49:BB49"/>
    <mergeCell ref="A50:P50"/>
    <mergeCell ref="Q50:T50"/>
    <mergeCell ref="U50:AB50"/>
    <mergeCell ref="AC50:AH50"/>
    <mergeCell ref="AS50:BB50"/>
    <mergeCell ref="A48:P48"/>
    <mergeCell ref="Q48:T48"/>
    <mergeCell ref="U48:AB48"/>
    <mergeCell ref="AC48:AH48"/>
    <mergeCell ref="A49:P49"/>
    <mergeCell ref="A51:P51"/>
    <mergeCell ref="Q51:T51"/>
    <mergeCell ref="U51:AB51"/>
    <mergeCell ref="AC46:AH46"/>
    <mergeCell ref="AS46:BB46"/>
    <mergeCell ref="BF46:BN46"/>
    <mergeCell ref="A47:P47"/>
    <mergeCell ref="Q47:T47"/>
    <mergeCell ref="U47:AB47"/>
    <mergeCell ref="AC47:AH47"/>
    <mergeCell ref="A45:P45"/>
    <mergeCell ref="Q45:T45"/>
    <mergeCell ref="U45:AB45"/>
    <mergeCell ref="AC45:AH45"/>
    <mergeCell ref="AS45:BB45"/>
    <mergeCell ref="BF45:BN45"/>
    <mergeCell ref="A46:P46"/>
    <mergeCell ref="Q46:T46"/>
    <mergeCell ref="U46:AB46"/>
    <mergeCell ref="BO43:BT43"/>
    <mergeCell ref="BU43:BZ43"/>
    <mergeCell ref="A44:P44"/>
    <mergeCell ref="Q44:T44"/>
    <mergeCell ref="U44:AB44"/>
    <mergeCell ref="AC44:AH44"/>
    <mergeCell ref="AS44:BB44"/>
    <mergeCell ref="BF44:BN44"/>
    <mergeCell ref="BO44:BT44"/>
    <mergeCell ref="BU44:BZ44"/>
    <mergeCell ref="A43:P43"/>
    <mergeCell ref="Q43:T43"/>
    <mergeCell ref="U43:AB43"/>
    <mergeCell ref="AC43:AH43"/>
    <mergeCell ref="AS43:BB43"/>
    <mergeCell ref="BF43:BN43"/>
    <mergeCell ref="A40:P40"/>
    <mergeCell ref="Q40:T40"/>
    <mergeCell ref="U40:AB40"/>
    <mergeCell ref="AC40:AH40"/>
    <mergeCell ref="A41:P41"/>
    <mergeCell ref="Q41:T41"/>
    <mergeCell ref="U41:AB41"/>
    <mergeCell ref="AC41:AH41"/>
    <mergeCell ref="AS41:BB41"/>
    <mergeCell ref="BF41:BN41"/>
    <mergeCell ref="BO39:BT39"/>
    <mergeCell ref="BU39:BZ39"/>
    <mergeCell ref="BO40:BT40"/>
    <mergeCell ref="BU40:BZ40"/>
    <mergeCell ref="BO41:BT41"/>
    <mergeCell ref="BU41:BZ41"/>
    <mergeCell ref="AS40:BB40"/>
    <mergeCell ref="BF40:BN40"/>
    <mergeCell ref="U39:AB39"/>
    <mergeCell ref="AC39:AH39"/>
    <mergeCell ref="A37:P37"/>
    <mergeCell ref="Q37:T37"/>
    <mergeCell ref="BO38:BT38"/>
    <mergeCell ref="BU38:BZ38"/>
    <mergeCell ref="U37:AB37"/>
    <mergeCell ref="AC37:AH37"/>
    <mergeCell ref="AS37:BB37"/>
    <mergeCell ref="BF37:BN37"/>
    <mergeCell ref="AS39:BB39"/>
    <mergeCell ref="BF39:BN39"/>
    <mergeCell ref="A38:P38"/>
    <mergeCell ref="Q38:T38"/>
    <mergeCell ref="U38:AB38"/>
    <mergeCell ref="AC38:AH38"/>
    <mergeCell ref="AS38:BB38"/>
    <mergeCell ref="BF38:BN38"/>
    <mergeCell ref="A39:P39"/>
    <mergeCell ref="Q39:T39"/>
    <mergeCell ref="BO34:BT34"/>
    <mergeCell ref="BU34:BZ34"/>
    <mergeCell ref="BU36:BZ36"/>
    <mergeCell ref="BO37:BT37"/>
    <mergeCell ref="BU37:BZ37"/>
    <mergeCell ref="BU35:BZ35"/>
    <mergeCell ref="BO36:BT36"/>
    <mergeCell ref="BU33:BZ33"/>
    <mergeCell ref="A34:P34"/>
    <mergeCell ref="Q34:T34"/>
    <mergeCell ref="U34:AB34"/>
    <mergeCell ref="AC34:AH34"/>
    <mergeCell ref="AS34:BB34"/>
    <mergeCell ref="BF34:BN34"/>
    <mergeCell ref="Q33:T33"/>
    <mergeCell ref="U33:AB33"/>
    <mergeCell ref="AC33:AH33"/>
    <mergeCell ref="BF33:BN33"/>
    <mergeCell ref="A35:P35"/>
    <mergeCell ref="BF35:BN35"/>
    <mergeCell ref="A33:P33"/>
    <mergeCell ref="AC35:AH35"/>
    <mergeCell ref="AS35:BB35"/>
    <mergeCell ref="Q35:T35"/>
    <mergeCell ref="U35:AB35"/>
    <mergeCell ref="A32:P32"/>
    <mergeCell ref="Q32:T32"/>
    <mergeCell ref="U32:AB32"/>
    <mergeCell ref="AC32:AH32"/>
    <mergeCell ref="AC31:AH31"/>
    <mergeCell ref="AS33:BB33"/>
    <mergeCell ref="BU30:BZ30"/>
    <mergeCell ref="BO32:BT32"/>
    <mergeCell ref="BU32:BZ32"/>
    <mergeCell ref="BU31:BZ31"/>
    <mergeCell ref="AS32:BB32"/>
    <mergeCell ref="BF32:BN32"/>
    <mergeCell ref="U30:AB30"/>
    <mergeCell ref="AC30:AH30"/>
    <mergeCell ref="AS30:BB30"/>
    <mergeCell ref="BF30:BN30"/>
    <mergeCell ref="BO35:BT35"/>
    <mergeCell ref="BF31:BN31"/>
    <mergeCell ref="BO31:BT31"/>
    <mergeCell ref="BO33:BT33"/>
    <mergeCell ref="BO30:BT30"/>
    <mergeCell ref="U31:AB31"/>
    <mergeCell ref="A36:P36"/>
    <mergeCell ref="U36:AB36"/>
    <mergeCell ref="AC36:AH36"/>
    <mergeCell ref="AS36:BB36"/>
    <mergeCell ref="BF36:BN36"/>
    <mergeCell ref="A30:P30"/>
    <mergeCell ref="Q30:T30"/>
    <mergeCell ref="AS31:BB31"/>
    <mergeCell ref="A31:P31"/>
    <mergeCell ref="Q31:T31"/>
    <mergeCell ref="BO28:BT28"/>
    <mergeCell ref="BU28:BZ28"/>
    <mergeCell ref="BO27:BT27"/>
    <mergeCell ref="BU27:BZ27"/>
    <mergeCell ref="A28:P28"/>
    <mergeCell ref="Q28:T28"/>
    <mergeCell ref="U28:AB28"/>
    <mergeCell ref="AC28:AH28"/>
    <mergeCell ref="AS28:BB28"/>
    <mergeCell ref="BF28:BN28"/>
    <mergeCell ref="U26:AB26"/>
    <mergeCell ref="AC26:AH26"/>
    <mergeCell ref="AS26:BB26"/>
    <mergeCell ref="BF26:BN26"/>
    <mergeCell ref="A27:P27"/>
    <mergeCell ref="Q27:T27"/>
    <mergeCell ref="U27:AB27"/>
    <mergeCell ref="AC27:AH27"/>
    <mergeCell ref="A26:P26"/>
    <mergeCell ref="Q26:T26"/>
    <mergeCell ref="AS25:BB25"/>
    <mergeCell ref="BF25:BN25"/>
    <mergeCell ref="BO25:BT25"/>
    <mergeCell ref="BU25:BZ25"/>
    <mergeCell ref="AS27:BB27"/>
    <mergeCell ref="BF27:BN27"/>
    <mergeCell ref="AS22:BB22"/>
    <mergeCell ref="BF22:BN22"/>
    <mergeCell ref="A23:P23"/>
    <mergeCell ref="Q23:T23"/>
    <mergeCell ref="BO26:BT26"/>
    <mergeCell ref="BU26:BZ26"/>
    <mergeCell ref="A25:P25"/>
    <mergeCell ref="Q25:T25"/>
    <mergeCell ref="U25:AB25"/>
    <mergeCell ref="AC25:AH25"/>
    <mergeCell ref="A24:P24"/>
    <mergeCell ref="Q24:T24"/>
    <mergeCell ref="U24:AB24"/>
    <mergeCell ref="AC24:AH24"/>
    <mergeCell ref="A22:P22"/>
    <mergeCell ref="Q22:T22"/>
    <mergeCell ref="U22:AB22"/>
    <mergeCell ref="AC22:AH22"/>
    <mergeCell ref="A21:P21"/>
    <mergeCell ref="Q21:T21"/>
    <mergeCell ref="U21:AB21"/>
    <mergeCell ref="AC21:AH21"/>
    <mergeCell ref="AS24:BB24"/>
    <mergeCell ref="BF24:BN24"/>
    <mergeCell ref="AS23:BB23"/>
    <mergeCell ref="BF23:BN23"/>
    <mergeCell ref="U23:AB23"/>
    <mergeCell ref="AC23:AH23"/>
    <mergeCell ref="BO24:BT24"/>
    <mergeCell ref="BU24:BZ24"/>
    <mergeCell ref="BO22:BT22"/>
    <mergeCell ref="BU22:BZ22"/>
    <mergeCell ref="BO23:BT23"/>
    <mergeCell ref="BU23:BZ23"/>
    <mergeCell ref="BO20:BT20"/>
    <mergeCell ref="BU20:BZ20"/>
    <mergeCell ref="Q20:T20"/>
    <mergeCell ref="U20:AB20"/>
    <mergeCell ref="AC20:AH20"/>
    <mergeCell ref="AS20:BB20"/>
    <mergeCell ref="BO18:BT18"/>
    <mergeCell ref="BU18:BZ18"/>
    <mergeCell ref="AS19:BB19"/>
    <mergeCell ref="BO19:BT19"/>
    <mergeCell ref="BU19:BZ19"/>
    <mergeCell ref="AS21:BB21"/>
    <mergeCell ref="BF21:BN21"/>
    <mergeCell ref="BF20:BN20"/>
    <mergeCell ref="BO21:BT21"/>
    <mergeCell ref="BU21:BZ21"/>
    <mergeCell ref="A20:P20"/>
    <mergeCell ref="BF17:BN17"/>
    <mergeCell ref="BF19:BN19"/>
    <mergeCell ref="AC17:AH17"/>
    <mergeCell ref="AS17:BB17"/>
    <mergeCell ref="BF18:BN18"/>
    <mergeCell ref="A19:P19"/>
    <mergeCell ref="Q19:T19"/>
    <mergeCell ref="U19:AB19"/>
    <mergeCell ref="AC19:AH19"/>
    <mergeCell ref="BO17:BT17"/>
    <mergeCell ref="BU17:BZ17"/>
    <mergeCell ref="AS18:BB18"/>
    <mergeCell ref="A17:P17"/>
    <mergeCell ref="Q17:T17"/>
    <mergeCell ref="U17:AB17"/>
    <mergeCell ref="A18:P18"/>
    <mergeCell ref="Q18:T18"/>
    <mergeCell ref="U18:AB18"/>
    <mergeCell ref="AC18:AH18"/>
    <mergeCell ref="A15:P15"/>
    <mergeCell ref="Q15:T15"/>
    <mergeCell ref="Q16:T16"/>
    <mergeCell ref="U16:AB16"/>
    <mergeCell ref="U15:AB15"/>
    <mergeCell ref="A14:P14"/>
    <mergeCell ref="Q14:T14"/>
    <mergeCell ref="U14:AB14"/>
    <mergeCell ref="BU14:BZ14"/>
    <mergeCell ref="BF15:BN15"/>
    <mergeCell ref="BO15:BT15"/>
    <mergeCell ref="BU15:BZ15"/>
    <mergeCell ref="AC15:AH15"/>
    <mergeCell ref="AS15:BB15"/>
    <mergeCell ref="BF14:BN14"/>
    <mergeCell ref="BO14:BT14"/>
    <mergeCell ref="AS14:BB14"/>
    <mergeCell ref="AC14:AH14"/>
    <mergeCell ref="A12:P12"/>
    <mergeCell ref="Q12:T12"/>
    <mergeCell ref="U12:AB12"/>
    <mergeCell ref="AC12:AH12"/>
    <mergeCell ref="A13:P13"/>
    <mergeCell ref="Q13:T13"/>
    <mergeCell ref="U13:AB13"/>
    <mergeCell ref="AC13:AH13"/>
    <mergeCell ref="BF12:BN12"/>
    <mergeCell ref="BO12:BT12"/>
    <mergeCell ref="BU12:BZ12"/>
    <mergeCell ref="AS12:BB12"/>
    <mergeCell ref="BO13:BT13"/>
    <mergeCell ref="BO11:BT11"/>
    <mergeCell ref="BU11:BZ11"/>
    <mergeCell ref="BF13:BN13"/>
    <mergeCell ref="BU13:BZ13"/>
    <mergeCell ref="AS13:BB13"/>
    <mergeCell ref="A10:P10"/>
    <mergeCell ref="Q10:T10"/>
    <mergeCell ref="U10:AB10"/>
    <mergeCell ref="AC10:AH10"/>
    <mergeCell ref="BF10:BN10"/>
    <mergeCell ref="BO10:BT10"/>
    <mergeCell ref="BF11:BN11"/>
    <mergeCell ref="AC5:BZ5"/>
    <mergeCell ref="AC6:AH8"/>
    <mergeCell ref="AI6:BZ6"/>
    <mergeCell ref="AC9:AH9"/>
    <mergeCell ref="AS9:BB9"/>
    <mergeCell ref="AS11:BB11"/>
    <mergeCell ref="BO7:BZ7"/>
    <mergeCell ref="BO8:BT8"/>
    <mergeCell ref="BU10:BZ10"/>
    <mergeCell ref="BF9:BN9"/>
    <mergeCell ref="BO9:BT9"/>
    <mergeCell ref="BU9:BZ9"/>
    <mergeCell ref="Q9:T9"/>
    <mergeCell ref="U9:AB9"/>
    <mergeCell ref="A11:P11"/>
    <mergeCell ref="Q11:T11"/>
    <mergeCell ref="U11:AB11"/>
    <mergeCell ref="AC11:AH11"/>
    <mergeCell ref="AS10:BB10"/>
    <mergeCell ref="Q5:T8"/>
    <mergeCell ref="U5:AB8"/>
    <mergeCell ref="A2:BY2"/>
    <mergeCell ref="AE3:AF3"/>
    <mergeCell ref="AG3:AT3"/>
    <mergeCell ref="AU3:AV3"/>
    <mergeCell ref="AW3:AY3"/>
    <mergeCell ref="BF7:BN8"/>
    <mergeCell ref="A5:P8"/>
  </mergeCells>
  <printOptions/>
  <pageMargins left="0.3937007874015748" right="0.3937007874015748" top="0.5905511811023623" bottom="0.5905511811023623" header="0" footer="0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B56"/>
  <sheetViews>
    <sheetView showGridLines="0" view="pageBreakPreview" zoomScale="110" zoomScaleSheetLayoutView="110" zoomScalePageLayoutView="0" workbookViewId="0" topLeftCell="A1">
      <selection activeCell="AC6" sqref="AC6:AH8"/>
    </sheetView>
  </sheetViews>
  <sheetFormatPr defaultColWidth="1.83203125" defaultRowHeight="12.75"/>
  <cols>
    <col min="1" max="16" width="1.5" style="39" customWidth="1"/>
    <col min="17" max="20" width="1.5" style="43" customWidth="1"/>
    <col min="21" max="21" width="1.83203125" style="43" customWidth="1"/>
    <col min="22" max="22" width="1.171875" style="43" customWidth="1"/>
    <col min="23" max="23" width="1.83203125" style="43" customWidth="1"/>
    <col min="24" max="24" width="0.4921875" style="43" customWidth="1"/>
    <col min="25" max="25" width="1.5" style="43" hidden="1" customWidth="1"/>
    <col min="26" max="26" width="1.3359375" style="43" customWidth="1"/>
    <col min="27" max="28" width="0.65625" style="43" customWidth="1"/>
    <col min="29" max="34" width="2.66015625" style="39" customWidth="1"/>
    <col min="35" max="35" width="15.16015625" style="39" customWidth="1"/>
    <col min="36" max="36" width="14.33203125" style="39" customWidth="1"/>
    <col min="37" max="43" width="0" style="39" hidden="1" customWidth="1"/>
    <col min="44" max="44" width="5.83203125" style="39" hidden="1" customWidth="1"/>
    <col min="45" max="45" width="1.83203125" style="39" customWidth="1"/>
    <col min="46" max="46" width="0.82421875" style="39" customWidth="1"/>
    <col min="47" max="47" width="1.83203125" style="39" hidden="1" customWidth="1"/>
    <col min="48" max="48" width="3" style="39" customWidth="1"/>
    <col min="49" max="50" width="1.83203125" style="39" customWidth="1"/>
    <col min="51" max="51" width="2.33203125" style="39" customWidth="1"/>
    <col min="52" max="52" width="1.66796875" style="39" customWidth="1"/>
    <col min="53" max="53" width="0.65625" style="39" hidden="1" customWidth="1"/>
    <col min="54" max="54" width="1.83203125" style="39" customWidth="1"/>
    <col min="55" max="55" width="15.33203125" style="39" customWidth="1"/>
    <col min="56" max="56" width="15" style="39" customWidth="1"/>
    <col min="57" max="57" width="13.83203125" style="39" customWidth="1"/>
    <col min="58" max="66" width="1.66796875" style="39" customWidth="1"/>
    <col min="67" max="72" width="2" style="39" customWidth="1"/>
    <col min="73" max="73" width="0.4921875" style="39" customWidth="1"/>
    <col min="74" max="76" width="0.82421875" style="39" customWidth="1"/>
    <col min="77" max="78" width="0.4921875" style="39" customWidth="1"/>
    <col min="79" max="79" width="19.33203125" style="39" customWidth="1"/>
    <col min="80" max="80" width="14.5" style="39" customWidth="1"/>
    <col min="81" max="16384" width="1.83203125" style="39" customWidth="1"/>
  </cols>
  <sheetData>
    <row r="1" spans="63:78" ht="12.75">
      <c r="BK1" s="231" t="s">
        <v>146</v>
      </c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</row>
    <row r="2" spans="1:77" s="40" customFormat="1" ht="30" customHeight="1">
      <c r="A2" s="232" t="s">
        <v>143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</row>
    <row r="3" spans="17:52" s="40" customFormat="1" ht="15"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E3" s="208" t="s">
        <v>36</v>
      </c>
      <c r="AF3" s="208"/>
      <c r="AG3" s="199" t="str">
        <f>'Табл 2-2020'!AG3</f>
        <v>01 июня</v>
      </c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234" t="s">
        <v>37</v>
      </c>
      <c r="AV3" s="234"/>
      <c r="AW3" s="199" t="s">
        <v>469</v>
      </c>
      <c r="AX3" s="199"/>
      <c r="AY3" s="199"/>
      <c r="AZ3" s="10" t="s">
        <v>4</v>
      </c>
    </row>
    <row r="4" spans="17:28" s="40" customFormat="1" ht="12.75" customHeight="1"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78" s="47" customFormat="1" ht="15" customHeight="1">
      <c r="A5" s="235" t="s">
        <v>135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  <c r="Q5" s="244" t="s">
        <v>38</v>
      </c>
      <c r="R5" s="245"/>
      <c r="S5" s="245"/>
      <c r="T5" s="246"/>
      <c r="U5" s="244" t="s">
        <v>39</v>
      </c>
      <c r="V5" s="245"/>
      <c r="W5" s="245"/>
      <c r="X5" s="245"/>
      <c r="Y5" s="245"/>
      <c r="Z5" s="245"/>
      <c r="AA5" s="245"/>
      <c r="AB5" s="246"/>
      <c r="AC5" s="253" t="s">
        <v>40</v>
      </c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5"/>
    </row>
    <row r="6" spans="1:78" s="47" customFormat="1" ht="15" customHeight="1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40"/>
      <c r="Q6" s="247"/>
      <c r="R6" s="248"/>
      <c r="S6" s="248"/>
      <c r="T6" s="249"/>
      <c r="U6" s="247"/>
      <c r="V6" s="248"/>
      <c r="W6" s="248"/>
      <c r="X6" s="248"/>
      <c r="Y6" s="248"/>
      <c r="Z6" s="248"/>
      <c r="AA6" s="248"/>
      <c r="AB6" s="249"/>
      <c r="AC6" s="235" t="s">
        <v>41</v>
      </c>
      <c r="AD6" s="236"/>
      <c r="AE6" s="236"/>
      <c r="AF6" s="236"/>
      <c r="AG6" s="236"/>
      <c r="AH6" s="236"/>
      <c r="AI6" s="253" t="s">
        <v>42</v>
      </c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5"/>
    </row>
    <row r="7" spans="1:79" s="47" customFormat="1" ht="120" customHeight="1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40"/>
      <c r="Q7" s="247"/>
      <c r="R7" s="248"/>
      <c r="S7" s="248"/>
      <c r="T7" s="249"/>
      <c r="U7" s="247"/>
      <c r="V7" s="248"/>
      <c r="W7" s="248"/>
      <c r="X7" s="248"/>
      <c r="Y7" s="248"/>
      <c r="Z7" s="248"/>
      <c r="AA7" s="248"/>
      <c r="AB7" s="249"/>
      <c r="AC7" s="238"/>
      <c r="AD7" s="239"/>
      <c r="AE7" s="239"/>
      <c r="AF7" s="239"/>
      <c r="AG7" s="239"/>
      <c r="AH7" s="239"/>
      <c r="AI7" s="244" t="s">
        <v>147</v>
      </c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6"/>
      <c r="BC7" s="244" t="s">
        <v>148</v>
      </c>
      <c r="BD7" s="245"/>
      <c r="BE7" s="246"/>
      <c r="BF7" s="244" t="s">
        <v>43</v>
      </c>
      <c r="BG7" s="245"/>
      <c r="BH7" s="245"/>
      <c r="BI7" s="245"/>
      <c r="BJ7" s="245"/>
      <c r="BK7" s="245"/>
      <c r="BL7" s="245"/>
      <c r="BM7" s="245"/>
      <c r="BN7" s="246"/>
      <c r="BO7" s="256" t="s">
        <v>44</v>
      </c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8"/>
      <c r="CA7" s="47" t="s">
        <v>318</v>
      </c>
    </row>
    <row r="8" spans="1:79" s="47" customFormat="1" ht="76.5" customHeight="1">
      <c r="A8" s="241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3"/>
      <c r="Q8" s="250"/>
      <c r="R8" s="251"/>
      <c r="S8" s="251"/>
      <c r="T8" s="252"/>
      <c r="U8" s="250"/>
      <c r="V8" s="251"/>
      <c r="W8" s="251"/>
      <c r="X8" s="251"/>
      <c r="Y8" s="251"/>
      <c r="Z8" s="251"/>
      <c r="AA8" s="251"/>
      <c r="AB8" s="252"/>
      <c r="AC8" s="241"/>
      <c r="AD8" s="242"/>
      <c r="AE8" s="242"/>
      <c r="AF8" s="242"/>
      <c r="AG8" s="242"/>
      <c r="AH8" s="242"/>
      <c r="AI8" s="48" t="s">
        <v>149</v>
      </c>
      <c r="AJ8" s="49" t="s">
        <v>150</v>
      </c>
      <c r="AK8" s="50"/>
      <c r="AL8" s="50"/>
      <c r="AM8" s="50"/>
      <c r="AN8" s="50"/>
      <c r="AO8" s="50"/>
      <c r="AP8" s="50"/>
      <c r="AQ8" s="50"/>
      <c r="AR8" s="51"/>
      <c r="AS8" s="259" t="s">
        <v>151</v>
      </c>
      <c r="AT8" s="259"/>
      <c r="AU8" s="259"/>
      <c r="AV8" s="259"/>
      <c r="AW8" s="259"/>
      <c r="AX8" s="259"/>
      <c r="AY8" s="259"/>
      <c r="AZ8" s="259"/>
      <c r="BA8" s="259"/>
      <c r="BB8" s="259"/>
      <c r="BC8" s="52" t="s">
        <v>149</v>
      </c>
      <c r="BD8" s="52" t="s">
        <v>150</v>
      </c>
      <c r="BE8" s="52" t="s">
        <v>151</v>
      </c>
      <c r="BF8" s="250"/>
      <c r="BG8" s="251"/>
      <c r="BH8" s="251"/>
      <c r="BI8" s="251"/>
      <c r="BJ8" s="251"/>
      <c r="BK8" s="251"/>
      <c r="BL8" s="251"/>
      <c r="BM8" s="251"/>
      <c r="BN8" s="252"/>
      <c r="BO8" s="256" t="s">
        <v>41</v>
      </c>
      <c r="BP8" s="257"/>
      <c r="BQ8" s="257"/>
      <c r="BR8" s="257"/>
      <c r="BS8" s="257"/>
      <c r="BT8" s="258"/>
      <c r="BU8" s="256" t="s">
        <v>154</v>
      </c>
      <c r="BV8" s="257"/>
      <c r="BW8" s="257"/>
      <c r="BX8" s="257"/>
      <c r="BY8" s="257"/>
      <c r="BZ8" s="258"/>
      <c r="CA8" s="141">
        <f>AC10-AC17</f>
        <v>0</v>
      </c>
    </row>
    <row r="9" spans="1:78" s="47" customFormat="1" ht="12.75">
      <c r="A9" s="260">
        <v>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53">
        <v>2</v>
      </c>
      <c r="R9" s="254"/>
      <c r="S9" s="254"/>
      <c r="T9" s="255"/>
      <c r="U9" s="253">
        <v>3</v>
      </c>
      <c r="V9" s="254"/>
      <c r="W9" s="254"/>
      <c r="X9" s="254"/>
      <c r="Y9" s="254"/>
      <c r="Z9" s="254"/>
      <c r="AA9" s="254"/>
      <c r="AB9" s="255"/>
      <c r="AC9" s="253">
        <v>4</v>
      </c>
      <c r="AD9" s="254"/>
      <c r="AE9" s="254"/>
      <c r="AF9" s="254"/>
      <c r="AG9" s="254"/>
      <c r="AH9" s="254"/>
      <c r="AI9" s="54">
        <v>5</v>
      </c>
      <c r="AJ9" s="41" t="s">
        <v>155</v>
      </c>
      <c r="AK9" s="41"/>
      <c r="AL9" s="41"/>
      <c r="AM9" s="41"/>
      <c r="AN9" s="41"/>
      <c r="AO9" s="41"/>
      <c r="AP9" s="41"/>
      <c r="AQ9" s="41"/>
      <c r="AR9" s="42"/>
      <c r="AS9" s="261" t="s">
        <v>156</v>
      </c>
      <c r="AT9" s="262"/>
      <c r="AU9" s="262"/>
      <c r="AV9" s="262"/>
      <c r="AW9" s="262"/>
      <c r="AX9" s="262"/>
      <c r="AY9" s="262"/>
      <c r="AZ9" s="262"/>
      <c r="BA9" s="262"/>
      <c r="BB9" s="263"/>
      <c r="BC9" s="53">
        <v>6</v>
      </c>
      <c r="BD9" s="54" t="s">
        <v>152</v>
      </c>
      <c r="BE9" s="54" t="s">
        <v>153</v>
      </c>
      <c r="BF9" s="253">
        <v>7</v>
      </c>
      <c r="BG9" s="254"/>
      <c r="BH9" s="254"/>
      <c r="BI9" s="254"/>
      <c r="BJ9" s="254"/>
      <c r="BK9" s="254"/>
      <c r="BL9" s="254"/>
      <c r="BM9" s="254"/>
      <c r="BN9" s="255"/>
      <c r="BO9" s="253">
        <v>8</v>
      </c>
      <c r="BP9" s="254"/>
      <c r="BQ9" s="254"/>
      <c r="BR9" s="254"/>
      <c r="BS9" s="254"/>
      <c r="BT9" s="255"/>
      <c r="BU9" s="253">
        <v>9</v>
      </c>
      <c r="BV9" s="254"/>
      <c r="BW9" s="254"/>
      <c r="BX9" s="254"/>
      <c r="BY9" s="254"/>
      <c r="BZ9" s="255"/>
    </row>
    <row r="10" spans="1:78" s="47" customFormat="1" ht="26.25" customHeight="1">
      <c r="A10" s="264" t="s">
        <v>144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6"/>
      <c r="Q10" s="267" t="s">
        <v>64</v>
      </c>
      <c r="R10" s="268"/>
      <c r="S10" s="268"/>
      <c r="T10" s="269"/>
      <c r="U10" s="267" t="s">
        <v>46</v>
      </c>
      <c r="V10" s="268"/>
      <c r="W10" s="268"/>
      <c r="X10" s="268"/>
      <c r="Y10" s="268"/>
      <c r="Z10" s="268"/>
      <c r="AA10" s="268"/>
      <c r="AB10" s="269"/>
      <c r="AC10" s="270">
        <f>AI10+BC10+BF10+BO10</f>
        <v>112897698.03999999</v>
      </c>
      <c r="AD10" s="271"/>
      <c r="AE10" s="271"/>
      <c r="AF10" s="271"/>
      <c r="AG10" s="271"/>
      <c r="AH10" s="271"/>
      <c r="AI10" s="93">
        <f>AJ10+AS10</f>
        <v>84695354</v>
      </c>
      <c r="AJ10" s="92">
        <f>AJ12</f>
        <v>7842354</v>
      </c>
      <c r="AK10" s="87"/>
      <c r="AL10" s="87"/>
      <c r="AM10" s="87"/>
      <c r="AN10" s="87"/>
      <c r="AO10" s="87"/>
      <c r="AP10" s="87"/>
      <c r="AQ10" s="87"/>
      <c r="AR10" s="89"/>
      <c r="AS10" s="270">
        <f>AS12</f>
        <v>76853000</v>
      </c>
      <c r="AT10" s="271"/>
      <c r="AU10" s="271"/>
      <c r="AV10" s="271"/>
      <c r="AW10" s="271"/>
      <c r="AX10" s="271"/>
      <c r="AY10" s="271"/>
      <c r="AZ10" s="271"/>
      <c r="BA10" s="271"/>
      <c r="BB10" s="272"/>
      <c r="BC10" s="93">
        <f>BD10+BE10</f>
        <v>27002344.04</v>
      </c>
      <c r="BD10" s="93">
        <f>BD14</f>
        <v>12198379.05</v>
      </c>
      <c r="BE10" s="93">
        <f>BE14</f>
        <v>14803964.99</v>
      </c>
      <c r="BF10" s="270">
        <f>BF14</f>
        <v>0</v>
      </c>
      <c r="BG10" s="271"/>
      <c r="BH10" s="271"/>
      <c r="BI10" s="271"/>
      <c r="BJ10" s="271"/>
      <c r="BK10" s="271"/>
      <c r="BL10" s="271"/>
      <c r="BM10" s="271"/>
      <c r="BN10" s="272"/>
      <c r="BO10" s="273">
        <f>BO11+BO12+BO13+BO15+BO16</f>
        <v>1200000</v>
      </c>
      <c r="BP10" s="274"/>
      <c r="BQ10" s="274"/>
      <c r="BR10" s="274"/>
      <c r="BS10" s="274"/>
      <c r="BT10" s="275"/>
      <c r="BU10" s="270"/>
      <c r="BV10" s="271"/>
      <c r="BW10" s="271"/>
      <c r="BX10" s="271"/>
      <c r="BY10" s="271"/>
      <c r="BZ10" s="272"/>
    </row>
    <row r="11" spans="1:78" s="47" customFormat="1" ht="26.25" customHeight="1">
      <c r="A11" s="276" t="s">
        <v>160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8"/>
      <c r="Q11" s="261" t="s">
        <v>157</v>
      </c>
      <c r="R11" s="262"/>
      <c r="S11" s="262"/>
      <c r="T11" s="263"/>
      <c r="U11" s="261" t="s">
        <v>49</v>
      </c>
      <c r="V11" s="262"/>
      <c r="W11" s="262"/>
      <c r="X11" s="262"/>
      <c r="Y11" s="262"/>
      <c r="Z11" s="262"/>
      <c r="AA11" s="262"/>
      <c r="AB11" s="263"/>
      <c r="AC11" s="279">
        <f>BO11</f>
        <v>0</v>
      </c>
      <c r="AD11" s="280"/>
      <c r="AE11" s="280"/>
      <c r="AF11" s="280"/>
      <c r="AG11" s="280"/>
      <c r="AH11" s="280"/>
      <c r="AI11" s="55" t="s">
        <v>46</v>
      </c>
      <c r="AJ11" s="57" t="s">
        <v>46</v>
      </c>
      <c r="AK11" s="56"/>
      <c r="AL11" s="56"/>
      <c r="AM11" s="56"/>
      <c r="AN11" s="56"/>
      <c r="AO11" s="56"/>
      <c r="AP11" s="56"/>
      <c r="AQ11" s="56"/>
      <c r="AR11" s="58"/>
      <c r="AS11" s="281" t="s">
        <v>46</v>
      </c>
      <c r="AT11" s="282"/>
      <c r="AU11" s="282"/>
      <c r="AV11" s="282"/>
      <c r="AW11" s="282"/>
      <c r="AX11" s="282"/>
      <c r="AY11" s="282"/>
      <c r="AZ11" s="282"/>
      <c r="BA11" s="282"/>
      <c r="BB11" s="283"/>
      <c r="BC11" s="57" t="s">
        <v>46</v>
      </c>
      <c r="BD11" s="57" t="s">
        <v>46</v>
      </c>
      <c r="BE11" s="57" t="s">
        <v>46</v>
      </c>
      <c r="BF11" s="281" t="s">
        <v>46</v>
      </c>
      <c r="BG11" s="282"/>
      <c r="BH11" s="282"/>
      <c r="BI11" s="282"/>
      <c r="BJ11" s="282"/>
      <c r="BK11" s="282"/>
      <c r="BL11" s="282"/>
      <c r="BM11" s="282"/>
      <c r="BN11" s="283"/>
      <c r="BO11" s="284">
        <v>0</v>
      </c>
      <c r="BP11" s="285"/>
      <c r="BQ11" s="285"/>
      <c r="BR11" s="285"/>
      <c r="BS11" s="285"/>
      <c r="BT11" s="286"/>
      <c r="BU11" s="281" t="s">
        <v>46</v>
      </c>
      <c r="BV11" s="282"/>
      <c r="BW11" s="282"/>
      <c r="BX11" s="282"/>
      <c r="BY11" s="282"/>
      <c r="BZ11" s="283"/>
    </row>
    <row r="12" spans="1:78" s="47" customFormat="1" ht="26.25" customHeight="1">
      <c r="A12" s="276" t="s">
        <v>50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 s="261" t="s">
        <v>49</v>
      </c>
      <c r="R12" s="262"/>
      <c r="S12" s="262"/>
      <c r="T12" s="263"/>
      <c r="U12" s="261" t="s">
        <v>48</v>
      </c>
      <c r="V12" s="262"/>
      <c r="W12" s="262"/>
      <c r="X12" s="262"/>
      <c r="Y12" s="262"/>
      <c r="Z12" s="262"/>
      <c r="AA12" s="262"/>
      <c r="AB12" s="263"/>
      <c r="AC12" s="270">
        <f>AI12+BO12</f>
        <v>85895354</v>
      </c>
      <c r="AD12" s="271"/>
      <c r="AE12" s="271"/>
      <c r="AF12" s="271"/>
      <c r="AG12" s="271"/>
      <c r="AH12" s="271"/>
      <c r="AI12" s="93">
        <f>SUM(AJ12:BB12)</f>
        <v>84695354</v>
      </c>
      <c r="AJ12" s="87">
        <v>7842354</v>
      </c>
      <c r="AK12" s="87"/>
      <c r="AL12" s="87"/>
      <c r="AM12" s="87"/>
      <c r="AN12" s="87"/>
      <c r="AO12" s="87"/>
      <c r="AP12" s="87"/>
      <c r="AQ12" s="87"/>
      <c r="AR12" s="89"/>
      <c r="AS12" s="287">
        <v>76853000</v>
      </c>
      <c r="AT12" s="288"/>
      <c r="AU12" s="288"/>
      <c r="AV12" s="288"/>
      <c r="AW12" s="288"/>
      <c r="AX12" s="288"/>
      <c r="AY12" s="288"/>
      <c r="AZ12" s="288"/>
      <c r="BA12" s="288"/>
      <c r="BB12" s="289"/>
      <c r="BC12" s="57" t="s">
        <v>46</v>
      </c>
      <c r="BD12" s="57" t="s">
        <v>46</v>
      </c>
      <c r="BE12" s="57" t="s">
        <v>46</v>
      </c>
      <c r="BF12" s="281" t="s">
        <v>46</v>
      </c>
      <c r="BG12" s="282"/>
      <c r="BH12" s="282"/>
      <c r="BI12" s="282"/>
      <c r="BJ12" s="282"/>
      <c r="BK12" s="282"/>
      <c r="BL12" s="282"/>
      <c r="BM12" s="282"/>
      <c r="BN12" s="283"/>
      <c r="BO12" s="290">
        <v>1200000</v>
      </c>
      <c r="BP12" s="291"/>
      <c r="BQ12" s="291"/>
      <c r="BR12" s="291"/>
      <c r="BS12" s="291"/>
      <c r="BT12" s="292"/>
      <c r="BU12" s="281"/>
      <c r="BV12" s="282"/>
      <c r="BW12" s="282"/>
      <c r="BX12" s="282"/>
      <c r="BY12" s="282"/>
      <c r="BZ12" s="283"/>
    </row>
    <row r="13" spans="1:78" s="47" customFormat="1" ht="26.25" customHeight="1">
      <c r="A13" s="276" t="s">
        <v>53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8"/>
      <c r="Q13" s="261" t="s">
        <v>48</v>
      </c>
      <c r="R13" s="262"/>
      <c r="S13" s="262"/>
      <c r="T13" s="263"/>
      <c r="U13" s="261" t="s">
        <v>54</v>
      </c>
      <c r="V13" s="262"/>
      <c r="W13" s="262"/>
      <c r="X13" s="262"/>
      <c r="Y13" s="262"/>
      <c r="Z13" s="262"/>
      <c r="AA13" s="262"/>
      <c r="AB13" s="263"/>
      <c r="AC13" s="279">
        <f>BO13</f>
        <v>0</v>
      </c>
      <c r="AD13" s="280"/>
      <c r="AE13" s="280"/>
      <c r="AF13" s="280"/>
      <c r="AG13" s="280"/>
      <c r="AH13" s="280"/>
      <c r="AI13" s="55" t="s">
        <v>46</v>
      </c>
      <c r="AJ13" s="57" t="s">
        <v>46</v>
      </c>
      <c r="AK13" s="56"/>
      <c r="AL13" s="56"/>
      <c r="AM13" s="56"/>
      <c r="AN13" s="56"/>
      <c r="AO13" s="56"/>
      <c r="AP13" s="56"/>
      <c r="AQ13" s="56"/>
      <c r="AR13" s="58"/>
      <c r="AS13" s="281" t="s">
        <v>46</v>
      </c>
      <c r="AT13" s="282"/>
      <c r="AU13" s="282"/>
      <c r="AV13" s="282"/>
      <c r="AW13" s="282"/>
      <c r="AX13" s="282"/>
      <c r="AY13" s="282"/>
      <c r="AZ13" s="282"/>
      <c r="BA13" s="282"/>
      <c r="BB13" s="283"/>
      <c r="BC13" s="57" t="s">
        <v>46</v>
      </c>
      <c r="BD13" s="57" t="s">
        <v>46</v>
      </c>
      <c r="BE13" s="57" t="s">
        <v>46</v>
      </c>
      <c r="BF13" s="281" t="s">
        <v>46</v>
      </c>
      <c r="BG13" s="282"/>
      <c r="BH13" s="282"/>
      <c r="BI13" s="282"/>
      <c r="BJ13" s="282"/>
      <c r="BK13" s="282"/>
      <c r="BL13" s="282"/>
      <c r="BM13" s="282"/>
      <c r="BN13" s="283"/>
      <c r="BO13" s="284">
        <v>0</v>
      </c>
      <c r="BP13" s="285"/>
      <c r="BQ13" s="285"/>
      <c r="BR13" s="285"/>
      <c r="BS13" s="285"/>
      <c r="BT13" s="286"/>
      <c r="BU13" s="281" t="s">
        <v>46</v>
      </c>
      <c r="BV13" s="282"/>
      <c r="BW13" s="282"/>
      <c r="BX13" s="282"/>
      <c r="BY13" s="282"/>
      <c r="BZ13" s="283"/>
    </row>
    <row r="14" spans="1:78" s="47" customFormat="1" ht="41.25" customHeight="1">
      <c r="A14" s="276" t="s">
        <v>56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8"/>
      <c r="Q14" s="261" t="s">
        <v>54</v>
      </c>
      <c r="R14" s="262"/>
      <c r="S14" s="262"/>
      <c r="T14" s="263"/>
      <c r="U14" s="261" t="s">
        <v>47</v>
      </c>
      <c r="V14" s="262"/>
      <c r="W14" s="262"/>
      <c r="X14" s="262"/>
      <c r="Y14" s="262"/>
      <c r="Z14" s="262"/>
      <c r="AA14" s="262"/>
      <c r="AB14" s="263"/>
      <c r="AC14" s="273">
        <f>BC14+BF14</f>
        <v>27002344.04</v>
      </c>
      <c r="AD14" s="274"/>
      <c r="AE14" s="274"/>
      <c r="AF14" s="274"/>
      <c r="AG14" s="274"/>
      <c r="AH14" s="275"/>
      <c r="AI14" s="55" t="s">
        <v>46</v>
      </c>
      <c r="AJ14" s="57" t="s">
        <v>46</v>
      </c>
      <c r="AK14" s="56"/>
      <c r="AL14" s="56"/>
      <c r="AM14" s="56"/>
      <c r="AN14" s="56"/>
      <c r="AO14" s="56"/>
      <c r="AP14" s="56"/>
      <c r="AQ14" s="56"/>
      <c r="AR14" s="58"/>
      <c r="AS14" s="281" t="s">
        <v>46</v>
      </c>
      <c r="AT14" s="282"/>
      <c r="AU14" s="282"/>
      <c r="AV14" s="282"/>
      <c r="AW14" s="282"/>
      <c r="AX14" s="282"/>
      <c r="AY14" s="282"/>
      <c r="AZ14" s="282"/>
      <c r="BA14" s="282"/>
      <c r="BB14" s="283"/>
      <c r="BC14" s="93">
        <f>SUM(BD14:BE14)</f>
        <v>27002344.04</v>
      </c>
      <c r="BD14" s="88">
        <v>12198379.05</v>
      </c>
      <c r="BE14" s="88">
        <v>14803964.99</v>
      </c>
      <c r="BF14" s="287">
        <v>0</v>
      </c>
      <c r="BG14" s="288"/>
      <c r="BH14" s="288"/>
      <c r="BI14" s="288"/>
      <c r="BJ14" s="288"/>
      <c r="BK14" s="288"/>
      <c r="BL14" s="288"/>
      <c r="BM14" s="288"/>
      <c r="BN14" s="289"/>
      <c r="BO14" s="281" t="s">
        <v>46</v>
      </c>
      <c r="BP14" s="282"/>
      <c r="BQ14" s="282"/>
      <c r="BR14" s="282"/>
      <c r="BS14" s="282"/>
      <c r="BT14" s="283"/>
      <c r="BU14" s="281" t="s">
        <v>46</v>
      </c>
      <c r="BV14" s="282"/>
      <c r="BW14" s="282"/>
      <c r="BX14" s="282"/>
      <c r="BY14" s="282"/>
      <c r="BZ14" s="283"/>
    </row>
    <row r="15" spans="1:78" s="47" customFormat="1" ht="13.5" customHeight="1">
      <c r="A15" s="276" t="s">
        <v>158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8"/>
      <c r="Q15" s="261" t="s">
        <v>55</v>
      </c>
      <c r="R15" s="262"/>
      <c r="S15" s="262"/>
      <c r="T15" s="263"/>
      <c r="U15" s="261" t="s">
        <v>47</v>
      </c>
      <c r="V15" s="262"/>
      <c r="W15" s="262"/>
      <c r="X15" s="262"/>
      <c r="Y15" s="262"/>
      <c r="Z15" s="262"/>
      <c r="AA15" s="262"/>
      <c r="AB15" s="263"/>
      <c r="AC15" s="279">
        <f>BO15</f>
        <v>0</v>
      </c>
      <c r="AD15" s="280"/>
      <c r="AE15" s="280"/>
      <c r="AF15" s="280"/>
      <c r="AG15" s="280"/>
      <c r="AH15" s="280"/>
      <c r="AI15" s="55" t="s">
        <v>46</v>
      </c>
      <c r="AJ15" s="57" t="s">
        <v>46</v>
      </c>
      <c r="AK15" s="56"/>
      <c r="AL15" s="56"/>
      <c r="AM15" s="56"/>
      <c r="AN15" s="56"/>
      <c r="AO15" s="56"/>
      <c r="AP15" s="56"/>
      <c r="AQ15" s="56"/>
      <c r="AR15" s="58"/>
      <c r="AS15" s="281" t="s">
        <v>46</v>
      </c>
      <c r="AT15" s="282"/>
      <c r="AU15" s="282"/>
      <c r="AV15" s="282"/>
      <c r="AW15" s="282"/>
      <c r="AX15" s="282"/>
      <c r="AY15" s="282"/>
      <c r="AZ15" s="282"/>
      <c r="BA15" s="282"/>
      <c r="BB15" s="283"/>
      <c r="BC15" s="57" t="s">
        <v>46</v>
      </c>
      <c r="BD15" s="57" t="s">
        <v>46</v>
      </c>
      <c r="BE15" s="57" t="s">
        <v>46</v>
      </c>
      <c r="BF15" s="281" t="s">
        <v>46</v>
      </c>
      <c r="BG15" s="282"/>
      <c r="BH15" s="282"/>
      <c r="BI15" s="282"/>
      <c r="BJ15" s="282"/>
      <c r="BK15" s="282"/>
      <c r="BL15" s="282"/>
      <c r="BM15" s="282"/>
      <c r="BN15" s="283"/>
      <c r="BO15" s="281">
        <v>0</v>
      </c>
      <c r="BP15" s="282"/>
      <c r="BQ15" s="282"/>
      <c r="BR15" s="282"/>
      <c r="BS15" s="282"/>
      <c r="BT15" s="283"/>
      <c r="BU15" s="281"/>
      <c r="BV15" s="282"/>
      <c r="BW15" s="282"/>
      <c r="BX15" s="282"/>
      <c r="BY15" s="282"/>
      <c r="BZ15" s="283"/>
    </row>
    <row r="16" spans="1:78" s="47" customFormat="1" ht="13.5" customHeight="1">
      <c r="A16" s="276" t="s">
        <v>57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8"/>
      <c r="Q16" s="261" t="s">
        <v>159</v>
      </c>
      <c r="R16" s="262"/>
      <c r="S16" s="262"/>
      <c r="T16" s="263"/>
      <c r="U16" s="261" t="s">
        <v>46</v>
      </c>
      <c r="V16" s="262"/>
      <c r="W16" s="262"/>
      <c r="X16" s="262"/>
      <c r="Y16" s="262"/>
      <c r="Z16" s="262"/>
      <c r="AA16" s="262"/>
      <c r="AB16" s="263"/>
      <c r="AC16" s="279">
        <f>BO16</f>
        <v>0</v>
      </c>
      <c r="AD16" s="280"/>
      <c r="AE16" s="280"/>
      <c r="AF16" s="280"/>
      <c r="AG16" s="280"/>
      <c r="AH16" s="280"/>
      <c r="AI16" s="55" t="s">
        <v>46</v>
      </c>
      <c r="AJ16" s="57" t="s">
        <v>46</v>
      </c>
      <c r="AK16" s="56"/>
      <c r="AL16" s="56"/>
      <c r="AM16" s="56"/>
      <c r="AN16" s="56"/>
      <c r="AO16" s="56"/>
      <c r="AP16" s="56"/>
      <c r="AQ16" s="56"/>
      <c r="AR16" s="58"/>
      <c r="AS16" s="281" t="s">
        <v>46</v>
      </c>
      <c r="AT16" s="282"/>
      <c r="AU16" s="282"/>
      <c r="AV16" s="282"/>
      <c r="AW16" s="282"/>
      <c r="AX16" s="282"/>
      <c r="AY16" s="282"/>
      <c r="AZ16" s="282"/>
      <c r="BA16" s="282"/>
      <c r="BB16" s="283"/>
      <c r="BC16" s="57" t="s">
        <v>46</v>
      </c>
      <c r="BD16" s="57" t="s">
        <v>46</v>
      </c>
      <c r="BE16" s="57" t="s">
        <v>46</v>
      </c>
      <c r="BF16" s="281" t="s">
        <v>46</v>
      </c>
      <c r="BG16" s="282"/>
      <c r="BH16" s="282"/>
      <c r="BI16" s="282"/>
      <c r="BJ16" s="282"/>
      <c r="BK16" s="282"/>
      <c r="BL16" s="282"/>
      <c r="BM16" s="282"/>
      <c r="BN16" s="283"/>
      <c r="BO16" s="281">
        <v>0</v>
      </c>
      <c r="BP16" s="282"/>
      <c r="BQ16" s="282"/>
      <c r="BR16" s="282"/>
      <c r="BS16" s="282"/>
      <c r="BT16" s="283"/>
      <c r="BU16" s="281" t="s">
        <v>46</v>
      </c>
      <c r="BV16" s="282"/>
      <c r="BW16" s="282"/>
      <c r="BX16" s="282"/>
      <c r="BY16" s="282"/>
      <c r="BZ16" s="283"/>
    </row>
    <row r="17" spans="1:80" s="47" customFormat="1" ht="13.5" customHeight="1">
      <c r="A17" s="264" t="s">
        <v>62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6"/>
      <c r="Q17" s="267" t="s">
        <v>96</v>
      </c>
      <c r="R17" s="268"/>
      <c r="S17" s="268"/>
      <c r="T17" s="269"/>
      <c r="U17" s="267" t="s">
        <v>46</v>
      </c>
      <c r="V17" s="268"/>
      <c r="W17" s="268"/>
      <c r="X17" s="268"/>
      <c r="Y17" s="268"/>
      <c r="Z17" s="268"/>
      <c r="AA17" s="268"/>
      <c r="AB17" s="269"/>
      <c r="AC17" s="293">
        <f>AI17+BC17+BF17+BO17</f>
        <v>112897698.03999999</v>
      </c>
      <c r="AD17" s="294"/>
      <c r="AE17" s="294"/>
      <c r="AF17" s="294"/>
      <c r="AG17" s="294"/>
      <c r="AH17" s="294"/>
      <c r="AI17" s="90">
        <f>SUM(AJ17:BB17)</f>
        <v>84695354</v>
      </c>
      <c r="AJ17" s="94">
        <f>AJ18+AJ22+AJ28+AJ36</f>
        <v>7842354</v>
      </c>
      <c r="AK17" s="94">
        <f aca="true" t="shared" si="0" ref="AK17:AS17">AK18+AK22+AK28+AK36</f>
        <v>0</v>
      </c>
      <c r="AL17" s="94">
        <f t="shared" si="0"/>
        <v>0</v>
      </c>
      <c r="AM17" s="94">
        <f t="shared" si="0"/>
        <v>0</v>
      </c>
      <c r="AN17" s="94">
        <f t="shared" si="0"/>
        <v>0</v>
      </c>
      <c r="AO17" s="94">
        <f t="shared" si="0"/>
        <v>0</v>
      </c>
      <c r="AP17" s="94">
        <f t="shared" si="0"/>
        <v>0</v>
      </c>
      <c r="AQ17" s="94">
        <f t="shared" si="0"/>
        <v>0</v>
      </c>
      <c r="AR17" s="94">
        <f t="shared" si="0"/>
        <v>0</v>
      </c>
      <c r="AS17" s="293">
        <f t="shared" si="0"/>
        <v>76853000</v>
      </c>
      <c r="AT17" s="294"/>
      <c r="AU17" s="294"/>
      <c r="AV17" s="294"/>
      <c r="AW17" s="294"/>
      <c r="AX17" s="294"/>
      <c r="AY17" s="294"/>
      <c r="AZ17" s="294"/>
      <c r="BA17" s="294"/>
      <c r="BB17" s="295"/>
      <c r="BC17" s="93">
        <f>SUM(BD17:BE17)</f>
        <v>27002344.04</v>
      </c>
      <c r="BD17" s="93">
        <f>BD18+BD22+BD28+BD36</f>
        <v>12198379.05</v>
      </c>
      <c r="BE17" s="92">
        <f>BE18+BE22+BE28+BE36</f>
        <v>14803964.99</v>
      </c>
      <c r="BF17" s="293">
        <f>BF18+BF22+BF28+BF36</f>
        <v>0</v>
      </c>
      <c r="BG17" s="294"/>
      <c r="BH17" s="294"/>
      <c r="BI17" s="294"/>
      <c r="BJ17" s="294"/>
      <c r="BK17" s="294"/>
      <c r="BL17" s="294"/>
      <c r="BM17" s="294"/>
      <c r="BN17" s="295"/>
      <c r="BO17" s="270">
        <f>BO18+BO22+BO28+BO36</f>
        <v>1200000</v>
      </c>
      <c r="BP17" s="271"/>
      <c r="BQ17" s="271"/>
      <c r="BR17" s="271"/>
      <c r="BS17" s="271"/>
      <c r="BT17" s="272"/>
      <c r="BU17" s="279"/>
      <c r="BV17" s="280"/>
      <c r="BW17" s="280"/>
      <c r="BX17" s="280"/>
      <c r="BY17" s="280"/>
      <c r="BZ17" s="280"/>
      <c r="CA17" s="163">
        <f>AC17-AC19-AC20-AC21-AC28</f>
        <v>32271005.48999999</v>
      </c>
      <c r="CB17" s="164"/>
    </row>
    <row r="18" spans="1:80" s="47" customFormat="1" ht="26.25" customHeight="1">
      <c r="A18" s="276" t="s">
        <v>63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8"/>
      <c r="Q18" s="261" t="s">
        <v>161</v>
      </c>
      <c r="R18" s="262"/>
      <c r="S18" s="262"/>
      <c r="T18" s="263"/>
      <c r="U18" s="261" t="s">
        <v>64</v>
      </c>
      <c r="V18" s="262"/>
      <c r="W18" s="262"/>
      <c r="X18" s="262"/>
      <c r="Y18" s="262"/>
      <c r="Z18" s="262"/>
      <c r="AA18" s="262"/>
      <c r="AB18" s="263"/>
      <c r="AC18" s="293">
        <f aca="true" t="shared" si="1" ref="AC18:AC53">AI18+BC18+BF18+BO18</f>
        <v>79992501.55</v>
      </c>
      <c r="AD18" s="294"/>
      <c r="AE18" s="294"/>
      <c r="AF18" s="294"/>
      <c r="AG18" s="294"/>
      <c r="AH18" s="294"/>
      <c r="AI18" s="90">
        <f aca="true" t="shared" si="2" ref="AI18:AI53">SUM(AJ18:BB18)</f>
        <v>75424000</v>
      </c>
      <c r="AJ18" s="94">
        <f>SUM(AJ19:AJ21)</f>
        <v>200000</v>
      </c>
      <c r="AK18" s="94"/>
      <c r="AL18" s="94"/>
      <c r="AM18" s="94"/>
      <c r="AN18" s="94"/>
      <c r="AO18" s="94"/>
      <c r="AP18" s="94"/>
      <c r="AQ18" s="94"/>
      <c r="AR18" s="95"/>
      <c r="AS18" s="293">
        <f>SUM(AS19:BB21)</f>
        <v>75224000</v>
      </c>
      <c r="AT18" s="294"/>
      <c r="AU18" s="294"/>
      <c r="AV18" s="294"/>
      <c r="AW18" s="294"/>
      <c r="AX18" s="294"/>
      <c r="AY18" s="294"/>
      <c r="AZ18" s="294"/>
      <c r="BA18" s="294"/>
      <c r="BB18" s="295"/>
      <c r="BC18" s="90">
        <f aca="true" t="shared" si="3" ref="BC18:BC53">SUM(BD18:BE18)</f>
        <v>4568501.55</v>
      </c>
      <c r="BD18" s="94">
        <f>SUM(BD19:BD21)</f>
        <v>3600801.55</v>
      </c>
      <c r="BE18" s="90">
        <f>SUM(BE19:BE21)</f>
        <v>967700</v>
      </c>
      <c r="BF18" s="293">
        <v>0</v>
      </c>
      <c r="BG18" s="294"/>
      <c r="BH18" s="294"/>
      <c r="BI18" s="294"/>
      <c r="BJ18" s="294"/>
      <c r="BK18" s="294"/>
      <c r="BL18" s="294"/>
      <c r="BM18" s="294"/>
      <c r="BN18" s="295"/>
      <c r="BO18" s="293">
        <v>0</v>
      </c>
      <c r="BP18" s="294"/>
      <c r="BQ18" s="294"/>
      <c r="BR18" s="294"/>
      <c r="BS18" s="294"/>
      <c r="BT18" s="295"/>
      <c r="BU18" s="279"/>
      <c r="BV18" s="280"/>
      <c r="BW18" s="280"/>
      <c r="BX18" s="280"/>
      <c r="BY18" s="280"/>
      <c r="BZ18" s="296"/>
      <c r="CA18" s="162">
        <v>0.5</v>
      </c>
      <c r="CB18" s="162">
        <v>0.05</v>
      </c>
    </row>
    <row r="19" spans="1:80" s="47" customFormat="1" ht="26.25" customHeight="1">
      <c r="A19" s="297" t="s">
        <v>65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9"/>
      <c r="Q19" s="261" t="s">
        <v>162</v>
      </c>
      <c r="R19" s="262"/>
      <c r="S19" s="262"/>
      <c r="T19" s="263"/>
      <c r="U19" s="261" t="s">
        <v>66</v>
      </c>
      <c r="V19" s="262"/>
      <c r="W19" s="262"/>
      <c r="X19" s="262"/>
      <c r="Y19" s="262"/>
      <c r="Z19" s="262"/>
      <c r="AA19" s="262"/>
      <c r="AB19" s="263"/>
      <c r="AC19" s="293">
        <f t="shared" si="1"/>
        <v>60005880</v>
      </c>
      <c r="AD19" s="294"/>
      <c r="AE19" s="294"/>
      <c r="AF19" s="294"/>
      <c r="AG19" s="294"/>
      <c r="AH19" s="294"/>
      <c r="AI19" s="90">
        <f t="shared" si="2"/>
        <v>57775000</v>
      </c>
      <c r="AJ19" s="169">
        <v>0</v>
      </c>
      <c r="AK19" s="169"/>
      <c r="AL19" s="169"/>
      <c r="AM19" s="169"/>
      <c r="AN19" s="169"/>
      <c r="AO19" s="169"/>
      <c r="AP19" s="169"/>
      <c r="AQ19" s="169"/>
      <c r="AR19" s="170"/>
      <c r="AS19" s="300">
        <v>57775000</v>
      </c>
      <c r="AT19" s="301"/>
      <c r="AU19" s="301"/>
      <c r="AV19" s="301"/>
      <c r="AW19" s="301"/>
      <c r="AX19" s="301"/>
      <c r="AY19" s="301"/>
      <c r="AZ19" s="301"/>
      <c r="BA19" s="301"/>
      <c r="BB19" s="302"/>
      <c r="BC19" s="90">
        <f t="shared" si="3"/>
        <v>2230880</v>
      </c>
      <c r="BD19" s="83">
        <v>1487580</v>
      </c>
      <c r="BE19" s="85">
        <v>743300</v>
      </c>
      <c r="BF19" s="300">
        <v>0</v>
      </c>
      <c r="BG19" s="301"/>
      <c r="BH19" s="301"/>
      <c r="BI19" s="301"/>
      <c r="BJ19" s="301"/>
      <c r="BK19" s="301"/>
      <c r="BL19" s="301"/>
      <c r="BM19" s="301"/>
      <c r="BN19" s="302"/>
      <c r="BO19" s="300">
        <v>0</v>
      </c>
      <c r="BP19" s="301"/>
      <c r="BQ19" s="301"/>
      <c r="BR19" s="301"/>
      <c r="BS19" s="301"/>
      <c r="BT19" s="302"/>
      <c r="BU19" s="281"/>
      <c r="BV19" s="282"/>
      <c r="BW19" s="282"/>
      <c r="BX19" s="282"/>
      <c r="BY19" s="282"/>
      <c r="BZ19" s="283"/>
      <c r="CA19" s="161">
        <f>CA17*CA18</f>
        <v>16135502.744999995</v>
      </c>
      <c r="CB19" s="161">
        <f>CA17*CB18</f>
        <v>1613550.2744999996</v>
      </c>
    </row>
    <row r="20" spans="1:78" s="47" customFormat="1" ht="67.5" customHeight="1">
      <c r="A20" s="303" t="s">
        <v>69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5"/>
      <c r="Q20" s="261" t="s">
        <v>164</v>
      </c>
      <c r="R20" s="262"/>
      <c r="S20" s="262"/>
      <c r="T20" s="263"/>
      <c r="U20" s="261" t="s">
        <v>70</v>
      </c>
      <c r="V20" s="262"/>
      <c r="W20" s="262"/>
      <c r="X20" s="262"/>
      <c r="Y20" s="262"/>
      <c r="Z20" s="262"/>
      <c r="AA20" s="262"/>
      <c r="AB20" s="263"/>
      <c r="AC20" s="293">
        <f t="shared" si="1"/>
        <v>1864000</v>
      </c>
      <c r="AD20" s="294"/>
      <c r="AE20" s="294"/>
      <c r="AF20" s="294"/>
      <c r="AG20" s="294"/>
      <c r="AH20" s="294"/>
      <c r="AI20" s="90">
        <f t="shared" si="2"/>
        <v>200000</v>
      </c>
      <c r="AJ20" s="84">
        <v>200000</v>
      </c>
      <c r="AK20" s="169"/>
      <c r="AL20" s="169"/>
      <c r="AM20" s="169"/>
      <c r="AN20" s="169"/>
      <c r="AO20" s="169"/>
      <c r="AP20" s="169"/>
      <c r="AQ20" s="169"/>
      <c r="AR20" s="170"/>
      <c r="AS20" s="300">
        <v>0</v>
      </c>
      <c r="AT20" s="301"/>
      <c r="AU20" s="301"/>
      <c r="AV20" s="301"/>
      <c r="AW20" s="301"/>
      <c r="AX20" s="301"/>
      <c r="AY20" s="301"/>
      <c r="AZ20" s="301"/>
      <c r="BA20" s="301"/>
      <c r="BB20" s="302"/>
      <c r="BC20" s="90">
        <f t="shared" si="3"/>
        <v>1664000</v>
      </c>
      <c r="BD20" s="85">
        <v>1664000</v>
      </c>
      <c r="BE20" s="85">
        <v>0</v>
      </c>
      <c r="BF20" s="300">
        <v>0</v>
      </c>
      <c r="BG20" s="301"/>
      <c r="BH20" s="301"/>
      <c r="BI20" s="301"/>
      <c r="BJ20" s="301"/>
      <c r="BK20" s="301"/>
      <c r="BL20" s="301"/>
      <c r="BM20" s="301"/>
      <c r="BN20" s="302"/>
      <c r="BO20" s="300">
        <v>0</v>
      </c>
      <c r="BP20" s="301"/>
      <c r="BQ20" s="301"/>
      <c r="BR20" s="301"/>
      <c r="BS20" s="301"/>
      <c r="BT20" s="302"/>
      <c r="BU20" s="281"/>
      <c r="BV20" s="282"/>
      <c r="BW20" s="282"/>
      <c r="BX20" s="282"/>
      <c r="BY20" s="282"/>
      <c r="BZ20" s="283"/>
    </row>
    <row r="21" spans="1:78" s="47" customFormat="1" ht="79.5" customHeight="1">
      <c r="A21" s="303" t="s">
        <v>71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5"/>
      <c r="Q21" s="261" t="s">
        <v>163</v>
      </c>
      <c r="R21" s="262"/>
      <c r="S21" s="262"/>
      <c r="T21" s="263"/>
      <c r="U21" s="261" t="s">
        <v>72</v>
      </c>
      <c r="V21" s="262"/>
      <c r="W21" s="262"/>
      <c r="X21" s="262"/>
      <c r="Y21" s="262"/>
      <c r="Z21" s="262"/>
      <c r="AA21" s="262"/>
      <c r="AB21" s="263"/>
      <c r="AC21" s="293">
        <f t="shared" si="1"/>
        <v>18122621.55</v>
      </c>
      <c r="AD21" s="294"/>
      <c r="AE21" s="294"/>
      <c r="AF21" s="294"/>
      <c r="AG21" s="294"/>
      <c r="AH21" s="294"/>
      <c r="AI21" s="90">
        <f t="shared" si="2"/>
        <v>17449000</v>
      </c>
      <c r="AJ21" s="169">
        <v>0</v>
      </c>
      <c r="AK21" s="169"/>
      <c r="AL21" s="169"/>
      <c r="AM21" s="169"/>
      <c r="AN21" s="169"/>
      <c r="AO21" s="169"/>
      <c r="AP21" s="169"/>
      <c r="AQ21" s="169"/>
      <c r="AR21" s="170"/>
      <c r="AS21" s="300">
        <v>17449000</v>
      </c>
      <c r="AT21" s="301"/>
      <c r="AU21" s="301"/>
      <c r="AV21" s="301"/>
      <c r="AW21" s="301"/>
      <c r="AX21" s="301"/>
      <c r="AY21" s="301"/>
      <c r="AZ21" s="301"/>
      <c r="BA21" s="301"/>
      <c r="BB21" s="302"/>
      <c r="BC21" s="90">
        <f t="shared" si="3"/>
        <v>673621.55</v>
      </c>
      <c r="BD21" s="85">
        <v>449221.55</v>
      </c>
      <c r="BE21" s="85">
        <v>224400</v>
      </c>
      <c r="BF21" s="300">
        <v>0</v>
      </c>
      <c r="BG21" s="301"/>
      <c r="BH21" s="301"/>
      <c r="BI21" s="301"/>
      <c r="BJ21" s="301"/>
      <c r="BK21" s="301"/>
      <c r="BL21" s="301"/>
      <c r="BM21" s="301"/>
      <c r="BN21" s="302"/>
      <c r="BO21" s="300">
        <v>0</v>
      </c>
      <c r="BP21" s="301"/>
      <c r="BQ21" s="301"/>
      <c r="BR21" s="301"/>
      <c r="BS21" s="301"/>
      <c r="BT21" s="302"/>
      <c r="BU21" s="281"/>
      <c r="BV21" s="282"/>
      <c r="BW21" s="282"/>
      <c r="BX21" s="282"/>
      <c r="BY21" s="282"/>
      <c r="BZ21" s="283"/>
    </row>
    <row r="22" spans="1:78" s="47" customFormat="1" ht="26.25" customHeight="1">
      <c r="A22" s="276" t="s">
        <v>73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8"/>
      <c r="Q22" s="261" t="s">
        <v>165</v>
      </c>
      <c r="R22" s="262"/>
      <c r="S22" s="262"/>
      <c r="T22" s="263"/>
      <c r="U22" s="261" t="s">
        <v>74</v>
      </c>
      <c r="V22" s="262"/>
      <c r="W22" s="262"/>
      <c r="X22" s="262"/>
      <c r="Y22" s="262"/>
      <c r="Z22" s="262"/>
      <c r="AA22" s="262"/>
      <c r="AB22" s="263"/>
      <c r="AC22" s="293">
        <f t="shared" si="1"/>
        <v>0</v>
      </c>
      <c r="AD22" s="294"/>
      <c r="AE22" s="294"/>
      <c r="AF22" s="294"/>
      <c r="AG22" s="294"/>
      <c r="AH22" s="294"/>
      <c r="AI22" s="90">
        <f t="shared" si="2"/>
        <v>0</v>
      </c>
      <c r="AJ22" s="94">
        <f>SUM(AJ23:AJ24)</f>
        <v>0</v>
      </c>
      <c r="AK22" s="94"/>
      <c r="AL22" s="94"/>
      <c r="AM22" s="94"/>
      <c r="AN22" s="94"/>
      <c r="AO22" s="94"/>
      <c r="AP22" s="94"/>
      <c r="AQ22" s="94"/>
      <c r="AR22" s="95"/>
      <c r="AS22" s="293">
        <v>0</v>
      </c>
      <c r="AT22" s="294"/>
      <c r="AU22" s="294"/>
      <c r="AV22" s="294"/>
      <c r="AW22" s="294"/>
      <c r="AX22" s="294"/>
      <c r="AY22" s="294"/>
      <c r="AZ22" s="294"/>
      <c r="BA22" s="294"/>
      <c r="BB22" s="295"/>
      <c r="BC22" s="90">
        <f t="shared" si="3"/>
        <v>0</v>
      </c>
      <c r="BD22" s="94">
        <f>SUM(BD23:BD27)</f>
        <v>0</v>
      </c>
      <c r="BE22" s="90">
        <f>SUM(BE23:BE27)</f>
        <v>0</v>
      </c>
      <c r="BF22" s="293">
        <v>0</v>
      </c>
      <c r="BG22" s="294"/>
      <c r="BH22" s="294"/>
      <c r="BI22" s="294"/>
      <c r="BJ22" s="294"/>
      <c r="BK22" s="294"/>
      <c r="BL22" s="294"/>
      <c r="BM22" s="294"/>
      <c r="BN22" s="295"/>
      <c r="BO22" s="293">
        <v>0</v>
      </c>
      <c r="BP22" s="294"/>
      <c r="BQ22" s="294"/>
      <c r="BR22" s="294"/>
      <c r="BS22" s="294"/>
      <c r="BT22" s="295"/>
      <c r="BU22" s="279"/>
      <c r="BV22" s="280"/>
      <c r="BW22" s="280"/>
      <c r="BX22" s="280"/>
      <c r="BY22" s="280"/>
      <c r="BZ22" s="296"/>
    </row>
    <row r="23" spans="1:78" s="47" customFormat="1" ht="78.75" customHeight="1">
      <c r="A23" s="297" t="s">
        <v>75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7"/>
      <c r="Q23" s="261" t="s">
        <v>166</v>
      </c>
      <c r="R23" s="262"/>
      <c r="S23" s="262"/>
      <c r="T23" s="263"/>
      <c r="U23" s="261" t="s">
        <v>76</v>
      </c>
      <c r="V23" s="262"/>
      <c r="W23" s="262"/>
      <c r="X23" s="262"/>
      <c r="Y23" s="262"/>
      <c r="Z23" s="262"/>
      <c r="AA23" s="262"/>
      <c r="AB23" s="263"/>
      <c r="AC23" s="293">
        <f t="shared" si="1"/>
        <v>0</v>
      </c>
      <c r="AD23" s="294"/>
      <c r="AE23" s="294"/>
      <c r="AF23" s="294"/>
      <c r="AG23" s="294"/>
      <c r="AH23" s="294"/>
      <c r="AI23" s="90">
        <f t="shared" si="2"/>
        <v>0</v>
      </c>
      <c r="AJ23" s="84">
        <v>0</v>
      </c>
      <c r="AK23" s="84"/>
      <c r="AL23" s="84"/>
      <c r="AM23" s="84"/>
      <c r="AN23" s="84"/>
      <c r="AO23" s="84"/>
      <c r="AP23" s="84"/>
      <c r="AQ23" s="84"/>
      <c r="AR23" s="86"/>
      <c r="AS23" s="300">
        <v>0</v>
      </c>
      <c r="AT23" s="301"/>
      <c r="AU23" s="301"/>
      <c r="AV23" s="301"/>
      <c r="AW23" s="301"/>
      <c r="AX23" s="301"/>
      <c r="AY23" s="301"/>
      <c r="AZ23" s="301"/>
      <c r="BA23" s="301"/>
      <c r="BB23" s="302"/>
      <c r="BC23" s="90">
        <f t="shared" si="3"/>
        <v>0</v>
      </c>
      <c r="BD23" s="90">
        <v>0</v>
      </c>
      <c r="BE23" s="126">
        <v>0</v>
      </c>
      <c r="BF23" s="300">
        <v>0</v>
      </c>
      <c r="BG23" s="301"/>
      <c r="BH23" s="301"/>
      <c r="BI23" s="301"/>
      <c r="BJ23" s="301"/>
      <c r="BK23" s="301"/>
      <c r="BL23" s="301"/>
      <c r="BM23" s="301"/>
      <c r="BN23" s="302"/>
      <c r="BO23" s="300">
        <v>0</v>
      </c>
      <c r="BP23" s="301"/>
      <c r="BQ23" s="301"/>
      <c r="BR23" s="301"/>
      <c r="BS23" s="301"/>
      <c r="BT23" s="302"/>
      <c r="BU23" s="281"/>
      <c r="BV23" s="282"/>
      <c r="BW23" s="282"/>
      <c r="BX23" s="282"/>
      <c r="BY23" s="282"/>
      <c r="BZ23" s="283"/>
    </row>
    <row r="24" spans="1:78" s="47" customFormat="1" ht="119.25" customHeight="1">
      <c r="A24" s="303" t="s">
        <v>77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7"/>
      <c r="Q24" s="261" t="s">
        <v>167</v>
      </c>
      <c r="R24" s="262"/>
      <c r="S24" s="262"/>
      <c r="T24" s="263"/>
      <c r="U24" s="261" t="s">
        <v>78</v>
      </c>
      <c r="V24" s="262"/>
      <c r="W24" s="262"/>
      <c r="X24" s="262"/>
      <c r="Y24" s="262"/>
      <c r="Z24" s="262"/>
      <c r="AA24" s="262"/>
      <c r="AB24" s="263"/>
      <c r="AC24" s="293">
        <f t="shared" si="1"/>
        <v>0</v>
      </c>
      <c r="AD24" s="294"/>
      <c r="AE24" s="294"/>
      <c r="AF24" s="294"/>
      <c r="AG24" s="294"/>
      <c r="AH24" s="294"/>
      <c r="AI24" s="90">
        <f t="shared" si="2"/>
        <v>0</v>
      </c>
      <c r="AJ24" s="94">
        <f>AJ25+AJ26+AJ27</f>
        <v>0</v>
      </c>
      <c r="AK24" s="94"/>
      <c r="AL24" s="94"/>
      <c r="AM24" s="94"/>
      <c r="AN24" s="94"/>
      <c r="AO24" s="94"/>
      <c r="AP24" s="94"/>
      <c r="AQ24" s="94"/>
      <c r="AR24" s="95"/>
      <c r="AS24" s="293">
        <v>0</v>
      </c>
      <c r="AT24" s="294"/>
      <c r="AU24" s="294"/>
      <c r="AV24" s="294"/>
      <c r="AW24" s="294"/>
      <c r="AX24" s="294"/>
      <c r="AY24" s="294"/>
      <c r="AZ24" s="294"/>
      <c r="BA24" s="294"/>
      <c r="BB24" s="295"/>
      <c r="BC24" s="90">
        <f t="shared" si="3"/>
        <v>0</v>
      </c>
      <c r="BD24" s="94">
        <f>BD25+BD26+BD27</f>
        <v>0</v>
      </c>
      <c r="BE24" s="90">
        <f>BE25+BE26+BE27</f>
        <v>0</v>
      </c>
      <c r="BF24" s="294">
        <v>0</v>
      </c>
      <c r="BG24" s="294"/>
      <c r="BH24" s="294"/>
      <c r="BI24" s="294"/>
      <c r="BJ24" s="294"/>
      <c r="BK24" s="294"/>
      <c r="BL24" s="294"/>
      <c r="BM24" s="294"/>
      <c r="BN24" s="295"/>
      <c r="BO24" s="293">
        <v>0</v>
      </c>
      <c r="BP24" s="294"/>
      <c r="BQ24" s="294"/>
      <c r="BR24" s="294"/>
      <c r="BS24" s="294"/>
      <c r="BT24" s="295"/>
      <c r="BU24" s="279"/>
      <c r="BV24" s="280"/>
      <c r="BW24" s="280"/>
      <c r="BX24" s="280"/>
      <c r="BY24" s="280"/>
      <c r="BZ24" s="296"/>
    </row>
    <row r="25" spans="1:78" s="47" customFormat="1" ht="13.5" customHeight="1">
      <c r="A25" s="297" t="s">
        <v>79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9"/>
      <c r="Q25" s="261" t="s">
        <v>168</v>
      </c>
      <c r="R25" s="262"/>
      <c r="S25" s="262"/>
      <c r="T25" s="263"/>
      <c r="U25" s="261" t="s">
        <v>80</v>
      </c>
      <c r="V25" s="262"/>
      <c r="W25" s="262"/>
      <c r="X25" s="262"/>
      <c r="Y25" s="262"/>
      <c r="Z25" s="262"/>
      <c r="AA25" s="262"/>
      <c r="AB25" s="263"/>
      <c r="AC25" s="293">
        <f t="shared" si="1"/>
        <v>0</v>
      </c>
      <c r="AD25" s="294"/>
      <c r="AE25" s="294"/>
      <c r="AF25" s="294"/>
      <c r="AG25" s="294"/>
      <c r="AH25" s="294"/>
      <c r="AI25" s="90">
        <f t="shared" si="2"/>
        <v>0</v>
      </c>
      <c r="AJ25" s="84">
        <v>0</v>
      </c>
      <c r="AK25" s="84"/>
      <c r="AL25" s="84"/>
      <c r="AM25" s="84"/>
      <c r="AN25" s="84"/>
      <c r="AO25" s="84"/>
      <c r="AP25" s="84"/>
      <c r="AQ25" s="84"/>
      <c r="AR25" s="86"/>
      <c r="AS25" s="300">
        <v>0</v>
      </c>
      <c r="AT25" s="301"/>
      <c r="AU25" s="301"/>
      <c r="AV25" s="301"/>
      <c r="AW25" s="301"/>
      <c r="AX25" s="301"/>
      <c r="AY25" s="301"/>
      <c r="AZ25" s="301"/>
      <c r="BA25" s="301"/>
      <c r="BB25" s="302"/>
      <c r="BC25" s="90">
        <f t="shared" si="3"/>
        <v>0</v>
      </c>
      <c r="BD25" s="90">
        <v>0</v>
      </c>
      <c r="BE25" s="127">
        <v>0</v>
      </c>
      <c r="BF25" s="300">
        <v>0</v>
      </c>
      <c r="BG25" s="301"/>
      <c r="BH25" s="301"/>
      <c r="BI25" s="301"/>
      <c r="BJ25" s="301"/>
      <c r="BK25" s="301"/>
      <c r="BL25" s="301"/>
      <c r="BM25" s="301"/>
      <c r="BN25" s="302"/>
      <c r="BO25" s="300">
        <v>0</v>
      </c>
      <c r="BP25" s="301"/>
      <c r="BQ25" s="301"/>
      <c r="BR25" s="301"/>
      <c r="BS25" s="301"/>
      <c r="BT25" s="302"/>
      <c r="BU25" s="281"/>
      <c r="BV25" s="282"/>
      <c r="BW25" s="282"/>
      <c r="BX25" s="282"/>
      <c r="BY25" s="282"/>
      <c r="BZ25" s="283"/>
    </row>
    <row r="26" spans="1:78" s="47" customFormat="1" ht="13.5" customHeight="1">
      <c r="A26" s="297" t="s">
        <v>81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9"/>
      <c r="Q26" s="261" t="s">
        <v>169</v>
      </c>
      <c r="R26" s="262"/>
      <c r="S26" s="262"/>
      <c r="T26" s="263"/>
      <c r="U26" s="261" t="s">
        <v>82</v>
      </c>
      <c r="V26" s="262"/>
      <c r="W26" s="262"/>
      <c r="X26" s="262"/>
      <c r="Y26" s="262"/>
      <c r="Z26" s="262"/>
      <c r="AA26" s="262"/>
      <c r="AB26" s="263"/>
      <c r="AC26" s="293">
        <f t="shared" si="1"/>
        <v>0</v>
      </c>
      <c r="AD26" s="294"/>
      <c r="AE26" s="294"/>
      <c r="AF26" s="294"/>
      <c r="AG26" s="294"/>
      <c r="AH26" s="294"/>
      <c r="AI26" s="90">
        <f t="shared" si="2"/>
        <v>0</v>
      </c>
      <c r="AJ26" s="84">
        <v>0</v>
      </c>
      <c r="AK26" s="84"/>
      <c r="AL26" s="84"/>
      <c r="AM26" s="84"/>
      <c r="AN26" s="84"/>
      <c r="AO26" s="84"/>
      <c r="AP26" s="84"/>
      <c r="AQ26" s="84"/>
      <c r="AR26" s="86"/>
      <c r="AS26" s="300">
        <v>0</v>
      </c>
      <c r="AT26" s="301"/>
      <c r="AU26" s="301"/>
      <c r="AV26" s="301"/>
      <c r="AW26" s="301"/>
      <c r="AX26" s="301"/>
      <c r="AY26" s="301"/>
      <c r="AZ26" s="301"/>
      <c r="BA26" s="301"/>
      <c r="BB26" s="302"/>
      <c r="BC26" s="90">
        <f t="shared" si="3"/>
        <v>0</v>
      </c>
      <c r="BD26" s="90">
        <v>0</v>
      </c>
      <c r="BE26" s="90">
        <v>0</v>
      </c>
      <c r="BF26" s="300">
        <v>0</v>
      </c>
      <c r="BG26" s="301"/>
      <c r="BH26" s="301"/>
      <c r="BI26" s="301"/>
      <c r="BJ26" s="301"/>
      <c r="BK26" s="301"/>
      <c r="BL26" s="301"/>
      <c r="BM26" s="301"/>
      <c r="BN26" s="302"/>
      <c r="BO26" s="300">
        <v>0</v>
      </c>
      <c r="BP26" s="301"/>
      <c r="BQ26" s="301"/>
      <c r="BR26" s="301"/>
      <c r="BS26" s="301"/>
      <c r="BT26" s="302"/>
      <c r="BU26" s="281"/>
      <c r="BV26" s="282"/>
      <c r="BW26" s="282"/>
      <c r="BX26" s="282"/>
      <c r="BY26" s="282"/>
      <c r="BZ26" s="283"/>
    </row>
    <row r="27" spans="1:78" s="47" customFormat="1" ht="13.5" customHeight="1">
      <c r="A27" s="297" t="s">
        <v>83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9"/>
      <c r="Q27" s="261" t="s">
        <v>170</v>
      </c>
      <c r="R27" s="262"/>
      <c r="S27" s="262"/>
      <c r="T27" s="263"/>
      <c r="U27" s="261" t="s">
        <v>84</v>
      </c>
      <c r="V27" s="262"/>
      <c r="W27" s="262"/>
      <c r="X27" s="262"/>
      <c r="Y27" s="262"/>
      <c r="Z27" s="262"/>
      <c r="AA27" s="262"/>
      <c r="AB27" s="263"/>
      <c r="AC27" s="293">
        <f t="shared" si="1"/>
        <v>0</v>
      </c>
      <c r="AD27" s="294"/>
      <c r="AE27" s="294"/>
      <c r="AF27" s="294"/>
      <c r="AG27" s="294"/>
      <c r="AH27" s="294"/>
      <c r="AI27" s="90">
        <f t="shared" si="2"/>
        <v>0</v>
      </c>
      <c r="AJ27" s="84">
        <v>0</v>
      </c>
      <c r="AK27" s="84"/>
      <c r="AL27" s="84"/>
      <c r="AM27" s="84"/>
      <c r="AN27" s="84"/>
      <c r="AO27" s="84"/>
      <c r="AP27" s="84"/>
      <c r="AQ27" s="84"/>
      <c r="AR27" s="86"/>
      <c r="AS27" s="300">
        <v>0</v>
      </c>
      <c r="AT27" s="301"/>
      <c r="AU27" s="301"/>
      <c r="AV27" s="301"/>
      <c r="AW27" s="301"/>
      <c r="AX27" s="301"/>
      <c r="AY27" s="301"/>
      <c r="AZ27" s="301"/>
      <c r="BA27" s="301"/>
      <c r="BB27" s="302"/>
      <c r="BC27" s="90">
        <f t="shared" si="3"/>
        <v>0</v>
      </c>
      <c r="BD27" s="90">
        <v>0</v>
      </c>
      <c r="BE27" s="90">
        <v>0</v>
      </c>
      <c r="BF27" s="300">
        <v>0</v>
      </c>
      <c r="BG27" s="301"/>
      <c r="BH27" s="301"/>
      <c r="BI27" s="301"/>
      <c r="BJ27" s="301"/>
      <c r="BK27" s="301"/>
      <c r="BL27" s="301"/>
      <c r="BM27" s="301"/>
      <c r="BN27" s="302"/>
      <c r="BO27" s="300">
        <v>0</v>
      </c>
      <c r="BP27" s="301"/>
      <c r="BQ27" s="301"/>
      <c r="BR27" s="301"/>
      <c r="BS27" s="301"/>
      <c r="BT27" s="302"/>
      <c r="BU27" s="281"/>
      <c r="BV27" s="282"/>
      <c r="BW27" s="282"/>
      <c r="BX27" s="282"/>
      <c r="BY27" s="282"/>
      <c r="BZ27" s="283"/>
    </row>
    <row r="28" spans="1:78" s="47" customFormat="1" ht="27" customHeight="1">
      <c r="A28" s="276" t="s">
        <v>85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8"/>
      <c r="Q28" s="261" t="s">
        <v>171</v>
      </c>
      <c r="R28" s="262"/>
      <c r="S28" s="262"/>
      <c r="T28" s="263"/>
      <c r="U28" s="261" t="s">
        <v>86</v>
      </c>
      <c r="V28" s="262"/>
      <c r="W28" s="262"/>
      <c r="X28" s="262"/>
      <c r="Y28" s="262"/>
      <c r="Z28" s="262"/>
      <c r="AA28" s="262"/>
      <c r="AB28" s="263"/>
      <c r="AC28" s="293">
        <f t="shared" si="1"/>
        <v>634191</v>
      </c>
      <c r="AD28" s="294"/>
      <c r="AE28" s="294"/>
      <c r="AF28" s="294"/>
      <c r="AG28" s="294"/>
      <c r="AH28" s="294"/>
      <c r="AI28" s="90">
        <f t="shared" si="2"/>
        <v>634191</v>
      </c>
      <c r="AJ28" s="94">
        <f>AJ30</f>
        <v>634191</v>
      </c>
      <c r="AK28" s="94"/>
      <c r="AL28" s="94"/>
      <c r="AM28" s="94"/>
      <c r="AN28" s="94"/>
      <c r="AO28" s="94"/>
      <c r="AP28" s="94"/>
      <c r="AQ28" s="94"/>
      <c r="AR28" s="95"/>
      <c r="AS28" s="293">
        <f>AS30</f>
        <v>0</v>
      </c>
      <c r="AT28" s="294"/>
      <c r="AU28" s="294"/>
      <c r="AV28" s="294"/>
      <c r="AW28" s="294"/>
      <c r="AX28" s="294"/>
      <c r="AY28" s="294"/>
      <c r="AZ28" s="294"/>
      <c r="BA28" s="294"/>
      <c r="BB28" s="295"/>
      <c r="BC28" s="90">
        <f t="shared" si="3"/>
        <v>0</v>
      </c>
      <c r="BD28" s="94">
        <f>BD30</f>
        <v>0</v>
      </c>
      <c r="BE28" s="90">
        <f>BE30</f>
        <v>0</v>
      </c>
      <c r="BF28" s="293">
        <f>BF30</f>
        <v>0</v>
      </c>
      <c r="BG28" s="294"/>
      <c r="BH28" s="294"/>
      <c r="BI28" s="294"/>
      <c r="BJ28" s="294"/>
      <c r="BK28" s="294"/>
      <c r="BL28" s="294"/>
      <c r="BM28" s="294"/>
      <c r="BN28" s="295"/>
      <c r="BO28" s="293">
        <f>BO30</f>
        <v>0</v>
      </c>
      <c r="BP28" s="294"/>
      <c r="BQ28" s="294"/>
      <c r="BR28" s="294"/>
      <c r="BS28" s="294"/>
      <c r="BT28" s="295"/>
      <c r="BU28" s="279"/>
      <c r="BV28" s="280"/>
      <c r="BW28" s="280"/>
      <c r="BX28" s="280"/>
      <c r="BY28" s="280"/>
      <c r="BZ28" s="296"/>
    </row>
    <row r="29" spans="1:78" s="47" customFormat="1" ht="18" customHeight="1">
      <c r="A29" s="256" t="s">
        <v>68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Q29" s="261"/>
      <c r="R29" s="262"/>
      <c r="S29" s="262"/>
      <c r="T29" s="263"/>
      <c r="U29" s="261"/>
      <c r="V29" s="262"/>
      <c r="W29" s="262"/>
      <c r="X29" s="262"/>
      <c r="Y29" s="262"/>
      <c r="Z29" s="262"/>
      <c r="AA29" s="262"/>
      <c r="AB29" s="263"/>
      <c r="AC29" s="293">
        <v>0</v>
      </c>
      <c r="AD29" s="294"/>
      <c r="AE29" s="294"/>
      <c r="AF29" s="294"/>
      <c r="AG29" s="294"/>
      <c r="AH29" s="294"/>
      <c r="AI29" s="90">
        <f t="shared" si="2"/>
        <v>0</v>
      </c>
      <c r="AJ29" s="84">
        <v>0</v>
      </c>
      <c r="AK29" s="84"/>
      <c r="AL29" s="84"/>
      <c r="AM29" s="84"/>
      <c r="AN29" s="84"/>
      <c r="AO29" s="84"/>
      <c r="AP29" s="84"/>
      <c r="AQ29" s="84"/>
      <c r="AR29" s="86"/>
      <c r="AS29" s="300">
        <v>0</v>
      </c>
      <c r="AT29" s="301"/>
      <c r="AU29" s="301"/>
      <c r="AV29" s="301"/>
      <c r="AW29" s="301"/>
      <c r="AX29" s="301"/>
      <c r="AY29" s="301"/>
      <c r="AZ29" s="301"/>
      <c r="BA29" s="301"/>
      <c r="BB29" s="302"/>
      <c r="BC29" s="90">
        <f t="shared" si="3"/>
        <v>0</v>
      </c>
      <c r="BD29" s="90">
        <v>0</v>
      </c>
      <c r="BE29" s="90">
        <v>0</v>
      </c>
      <c r="BF29" s="300">
        <v>0</v>
      </c>
      <c r="BG29" s="301"/>
      <c r="BH29" s="301"/>
      <c r="BI29" s="301"/>
      <c r="BJ29" s="301"/>
      <c r="BK29" s="301"/>
      <c r="BL29" s="301"/>
      <c r="BM29" s="301"/>
      <c r="BN29" s="302"/>
      <c r="BO29" s="300">
        <v>0</v>
      </c>
      <c r="BP29" s="301"/>
      <c r="BQ29" s="301"/>
      <c r="BR29" s="301"/>
      <c r="BS29" s="301"/>
      <c r="BT29" s="302"/>
      <c r="BU29" s="281"/>
      <c r="BV29" s="282"/>
      <c r="BW29" s="282"/>
      <c r="BX29" s="282"/>
      <c r="BY29" s="282"/>
      <c r="BZ29" s="283"/>
    </row>
    <row r="30" spans="1:78" s="47" customFormat="1" ht="41.25" customHeight="1">
      <c r="A30" s="297" t="s">
        <v>87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9"/>
      <c r="Q30" s="261" t="s">
        <v>172</v>
      </c>
      <c r="R30" s="262"/>
      <c r="S30" s="262"/>
      <c r="T30" s="263"/>
      <c r="U30" s="261" t="s">
        <v>88</v>
      </c>
      <c r="V30" s="262"/>
      <c r="W30" s="262"/>
      <c r="X30" s="262"/>
      <c r="Y30" s="262"/>
      <c r="Z30" s="262"/>
      <c r="AA30" s="262"/>
      <c r="AB30" s="263"/>
      <c r="AC30" s="293">
        <f t="shared" si="1"/>
        <v>634191</v>
      </c>
      <c r="AD30" s="294"/>
      <c r="AE30" s="294"/>
      <c r="AF30" s="294"/>
      <c r="AG30" s="294"/>
      <c r="AH30" s="294"/>
      <c r="AI30" s="90">
        <f t="shared" si="2"/>
        <v>634191</v>
      </c>
      <c r="AJ30" s="94">
        <f>SUM(AJ31:AJ33)</f>
        <v>634191</v>
      </c>
      <c r="AK30" s="94"/>
      <c r="AL30" s="94"/>
      <c r="AM30" s="94"/>
      <c r="AN30" s="94"/>
      <c r="AO30" s="94"/>
      <c r="AP30" s="94"/>
      <c r="AQ30" s="94"/>
      <c r="AR30" s="95"/>
      <c r="AS30" s="293">
        <f>SUM(AS31:BB33)</f>
        <v>0</v>
      </c>
      <c r="AT30" s="294"/>
      <c r="AU30" s="294"/>
      <c r="AV30" s="294"/>
      <c r="AW30" s="294"/>
      <c r="AX30" s="294"/>
      <c r="AY30" s="294"/>
      <c r="AZ30" s="294"/>
      <c r="BA30" s="294"/>
      <c r="BB30" s="295"/>
      <c r="BC30" s="90">
        <f t="shared" si="3"/>
        <v>0</v>
      </c>
      <c r="BD30" s="94">
        <f>SUM(BD31:BD33)</f>
        <v>0</v>
      </c>
      <c r="BE30" s="90">
        <f>SUM(BE31:BE33)</f>
        <v>0</v>
      </c>
      <c r="BF30" s="293">
        <f>SUM(BF31:BN33)</f>
        <v>0</v>
      </c>
      <c r="BG30" s="294"/>
      <c r="BH30" s="294"/>
      <c r="BI30" s="294"/>
      <c r="BJ30" s="294"/>
      <c r="BK30" s="294"/>
      <c r="BL30" s="294"/>
      <c r="BM30" s="294"/>
      <c r="BN30" s="295"/>
      <c r="BO30" s="293">
        <f>SUM(BO31:BT33)</f>
        <v>0</v>
      </c>
      <c r="BP30" s="294"/>
      <c r="BQ30" s="294"/>
      <c r="BR30" s="294"/>
      <c r="BS30" s="294"/>
      <c r="BT30" s="295"/>
      <c r="BU30" s="279"/>
      <c r="BV30" s="280"/>
      <c r="BW30" s="280"/>
      <c r="BX30" s="280"/>
      <c r="BY30" s="280"/>
      <c r="BZ30" s="296"/>
    </row>
    <row r="31" spans="1:78" s="47" customFormat="1" ht="39.75" customHeight="1">
      <c r="A31" s="308" t="s">
        <v>89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10"/>
      <c r="Q31" s="261" t="s">
        <v>173</v>
      </c>
      <c r="R31" s="262"/>
      <c r="S31" s="262"/>
      <c r="T31" s="263"/>
      <c r="U31" s="261" t="s">
        <v>90</v>
      </c>
      <c r="V31" s="262"/>
      <c r="W31" s="262"/>
      <c r="X31" s="262"/>
      <c r="Y31" s="262"/>
      <c r="Z31" s="262"/>
      <c r="AA31" s="262"/>
      <c r="AB31" s="263"/>
      <c r="AC31" s="293">
        <f t="shared" si="1"/>
        <v>534191</v>
      </c>
      <c r="AD31" s="294"/>
      <c r="AE31" s="294"/>
      <c r="AF31" s="294"/>
      <c r="AG31" s="294"/>
      <c r="AH31" s="294"/>
      <c r="AI31" s="90">
        <f t="shared" si="2"/>
        <v>534191</v>
      </c>
      <c r="AJ31" s="84">
        <v>534191</v>
      </c>
      <c r="AK31" s="84"/>
      <c r="AL31" s="84"/>
      <c r="AM31" s="84"/>
      <c r="AN31" s="84"/>
      <c r="AO31" s="84"/>
      <c r="AP31" s="84"/>
      <c r="AQ31" s="84"/>
      <c r="AR31" s="86"/>
      <c r="AS31" s="300">
        <v>0</v>
      </c>
      <c r="AT31" s="301"/>
      <c r="AU31" s="301"/>
      <c r="AV31" s="301"/>
      <c r="AW31" s="301"/>
      <c r="AX31" s="301"/>
      <c r="AY31" s="301"/>
      <c r="AZ31" s="301"/>
      <c r="BA31" s="301"/>
      <c r="BB31" s="302"/>
      <c r="BC31" s="90">
        <f t="shared" si="3"/>
        <v>0</v>
      </c>
      <c r="BD31" s="85">
        <v>0</v>
      </c>
      <c r="BE31" s="85">
        <v>0</v>
      </c>
      <c r="BF31" s="300">
        <v>0</v>
      </c>
      <c r="BG31" s="301"/>
      <c r="BH31" s="301"/>
      <c r="BI31" s="301"/>
      <c r="BJ31" s="301"/>
      <c r="BK31" s="301"/>
      <c r="BL31" s="301"/>
      <c r="BM31" s="301"/>
      <c r="BN31" s="302"/>
      <c r="BO31" s="300">
        <v>0</v>
      </c>
      <c r="BP31" s="301"/>
      <c r="BQ31" s="301"/>
      <c r="BR31" s="301"/>
      <c r="BS31" s="301"/>
      <c r="BT31" s="302"/>
      <c r="BU31" s="281"/>
      <c r="BV31" s="282"/>
      <c r="BW31" s="282"/>
      <c r="BX31" s="282"/>
      <c r="BY31" s="282"/>
      <c r="BZ31" s="283"/>
    </row>
    <row r="32" spans="1:78" s="47" customFormat="1" ht="26.25" customHeight="1">
      <c r="A32" s="303" t="s">
        <v>91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2"/>
      <c r="Q32" s="261" t="s">
        <v>174</v>
      </c>
      <c r="R32" s="262"/>
      <c r="S32" s="262"/>
      <c r="T32" s="263"/>
      <c r="U32" s="261" t="s">
        <v>92</v>
      </c>
      <c r="V32" s="262"/>
      <c r="W32" s="262"/>
      <c r="X32" s="262"/>
      <c r="Y32" s="262"/>
      <c r="Z32" s="262"/>
      <c r="AA32" s="262"/>
      <c r="AB32" s="263"/>
      <c r="AC32" s="293">
        <f t="shared" si="1"/>
        <v>0</v>
      </c>
      <c r="AD32" s="294"/>
      <c r="AE32" s="294"/>
      <c r="AF32" s="294"/>
      <c r="AG32" s="294"/>
      <c r="AH32" s="294"/>
      <c r="AI32" s="90">
        <f t="shared" si="2"/>
        <v>0</v>
      </c>
      <c r="AJ32" s="169">
        <v>0</v>
      </c>
      <c r="AK32" s="84"/>
      <c r="AL32" s="84"/>
      <c r="AM32" s="84"/>
      <c r="AN32" s="84"/>
      <c r="AO32" s="84"/>
      <c r="AP32" s="84"/>
      <c r="AQ32" s="84"/>
      <c r="AR32" s="86"/>
      <c r="AS32" s="300">
        <v>0</v>
      </c>
      <c r="AT32" s="301"/>
      <c r="AU32" s="301"/>
      <c r="AV32" s="301"/>
      <c r="AW32" s="301"/>
      <c r="AX32" s="301"/>
      <c r="AY32" s="301"/>
      <c r="AZ32" s="301"/>
      <c r="BA32" s="301"/>
      <c r="BB32" s="302"/>
      <c r="BC32" s="90">
        <f t="shared" si="3"/>
        <v>0</v>
      </c>
      <c r="BD32" s="90">
        <v>0</v>
      </c>
      <c r="BE32" s="90">
        <v>0</v>
      </c>
      <c r="BF32" s="300">
        <v>0</v>
      </c>
      <c r="BG32" s="301"/>
      <c r="BH32" s="301"/>
      <c r="BI32" s="301"/>
      <c r="BJ32" s="301"/>
      <c r="BK32" s="301"/>
      <c r="BL32" s="301"/>
      <c r="BM32" s="301"/>
      <c r="BN32" s="302"/>
      <c r="BO32" s="300">
        <v>0</v>
      </c>
      <c r="BP32" s="301"/>
      <c r="BQ32" s="301"/>
      <c r="BR32" s="301"/>
      <c r="BS32" s="301"/>
      <c r="BT32" s="302"/>
      <c r="BU32" s="281"/>
      <c r="BV32" s="282"/>
      <c r="BW32" s="282"/>
      <c r="BX32" s="282"/>
      <c r="BY32" s="282"/>
      <c r="BZ32" s="283"/>
    </row>
    <row r="33" spans="1:78" s="47" customFormat="1" ht="26.25" customHeight="1">
      <c r="A33" s="303" t="s">
        <v>93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2"/>
      <c r="Q33" s="261" t="s">
        <v>175</v>
      </c>
      <c r="R33" s="262"/>
      <c r="S33" s="262"/>
      <c r="T33" s="263"/>
      <c r="U33" s="261" t="s">
        <v>94</v>
      </c>
      <c r="V33" s="262"/>
      <c r="W33" s="262"/>
      <c r="X33" s="262"/>
      <c r="Y33" s="262"/>
      <c r="Z33" s="262"/>
      <c r="AA33" s="262"/>
      <c r="AB33" s="263"/>
      <c r="AC33" s="293">
        <f t="shared" si="1"/>
        <v>100000</v>
      </c>
      <c r="AD33" s="294"/>
      <c r="AE33" s="294"/>
      <c r="AF33" s="294"/>
      <c r="AG33" s="294"/>
      <c r="AH33" s="294"/>
      <c r="AI33" s="90">
        <f t="shared" si="2"/>
        <v>100000</v>
      </c>
      <c r="AJ33" s="84">
        <v>100000</v>
      </c>
      <c r="AK33" s="84"/>
      <c r="AL33" s="84"/>
      <c r="AM33" s="84"/>
      <c r="AN33" s="84"/>
      <c r="AO33" s="84"/>
      <c r="AP33" s="84"/>
      <c r="AQ33" s="84"/>
      <c r="AR33" s="86"/>
      <c r="AS33" s="300">
        <v>0</v>
      </c>
      <c r="AT33" s="301"/>
      <c r="AU33" s="301"/>
      <c r="AV33" s="301"/>
      <c r="AW33" s="301"/>
      <c r="AX33" s="301"/>
      <c r="AY33" s="301"/>
      <c r="AZ33" s="301"/>
      <c r="BA33" s="301"/>
      <c r="BB33" s="302"/>
      <c r="BC33" s="90">
        <f t="shared" si="3"/>
        <v>0</v>
      </c>
      <c r="BD33" s="90">
        <v>0</v>
      </c>
      <c r="BE33" s="90">
        <v>0</v>
      </c>
      <c r="BF33" s="300">
        <v>0</v>
      </c>
      <c r="BG33" s="301"/>
      <c r="BH33" s="301"/>
      <c r="BI33" s="301"/>
      <c r="BJ33" s="301"/>
      <c r="BK33" s="301"/>
      <c r="BL33" s="301"/>
      <c r="BM33" s="301"/>
      <c r="BN33" s="302"/>
      <c r="BO33" s="300">
        <v>0</v>
      </c>
      <c r="BP33" s="301"/>
      <c r="BQ33" s="301"/>
      <c r="BR33" s="301"/>
      <c r="BS33" s="301"/>
      <c r="BT33" s="302"/>
      <c r="BU33" s="281"/>
      <c r="BV33" s="282"/>
      <c r="BW33" s="282"/>
      <c r="BX33" s="282"/>
      <c r="BY33" s="282"/>
      <c r="BZ33" s="283"/>
    </row>
    <row r="34" spans="1:78" s="47" customFormat="1" ht="39.75" customHeight="1">
      <c r="A34" s="297" t="s">
        <v>176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2"/>
      <c r="Q34" s="261" t="s">
        <v>177</v>
      </c>
      <c r="R34" s="262"/>
      <c r="S34" s="262"/>
      <c r="T34" s="263"/>
      <c r="U34" s="261"/>
      <c r="V34" s="262"/>
      <c r="W34" s="262"/>
      <c r="X34" s="262"/>
      <c r="Y34" s="262"/>
      <c r="Z34" s="262"/>
      <c r="AA34" s="262"/>
      <c r="AB34" s="263"/>
      <c r="AC34" s="293">
        <f t="shared" si="1"/>
        <v>0</v>
      </c>
      <c r="AD34" s="294"/>
      <c r="AE34" s="294"/>
      <c r="AF34" s="294"/>
      <c r="AG34" s="294"/>
      <c r="AH34" s="294"/>
      <c r="AI34" s="90">
        <f t="shared" si="2"/>
        <v>0</v>
      </c>
      <c r="AJ34" s="84">
        <v>0</v>
      </c>
      <c r="AK34" s="84"/>
      <c r="AL34" s="84"/>
      <c r="AM34" s="84"/>
      <c r="AN34" s="84"/>
      <c r="AO34" s="84"/>
      <c r="AP34" s="84"/>
      <c r="AQ34" s="84"/>
      <c r="AR34" s="86"/>
      <c r="AS34" s="300">
        <v>0</v>
      </c>
      <c r="AT34" s="301"/>
      <c r="AU34" s="301"/>
      <c r="AV34" s="301"/>
      <c r="AW34" s="301"/>
      <c r="AX34" s="301"/>
      <c r="AY34" s="301"/>
      <c r="AZ34" s="301"/>
      <c r="BA34" s="301"/>
      <c r="BB34" s="302"/>
      <c r="BC34" s="90">
        <f t="shared" si="3"/>
        <v>0</v>
      </c>
      <c r="BD34" s="90">
        <v>0</v>
      </c>
      <c r="BE34" s="90">
        <v>0</v>
      </c>
      <c r="BF34" s="300">
        <v>0</v>
      </c>
      <c r="BG34" s="301"/>
      <c r="BH34" s="301"/>
      <c r="BI34" s="301"/>
      <c r="BJ34" s="301"/>
      <c r="BK34" s="301"/>
      <c r="BL34" s="301"/>
      <c r="BM34" s="301"/>
      <c r="BN34" s="302"/>
      <c r="BO34" s="300">
        <v>0</v>
      </c>
      <c r="BP34" s="301"/>
      <c r="BQ34" s="301"/>
      <c r="BR34" s="301"/>
      <c r="BS34" s="301"/>
      <c r="BT34" s="302"/>
      <c r="BU34" s="281"/>
      <c r="BV34" s="282"/>
      <c r="BW34" s="282"/>
      <c r="BX34" s="282"/>
      <c r="BY34" s="282"/>
      <c r="BZ34" s="283"/>
    </row>
    <row r="35" spans="1:78" s="47" customFormat="1" ht="53.25" customHeight="1">
      <c r="A35" s="297" t="s">
        <v>178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9"/>
      <c r="Q35" s="261" t="s">
        <v>179</v>
      </c>
      <c r="R35" s="262"/>
      <c r="S35" s="262"/>
      <c r="T35" s="263"/>
      <c r="U35" s="261"/>
      <c r="V35" s="262"/>
      <c r="W35" s="262"/>
      <c r="X35" s="262"/>
      <c r="Y35" s="262"/>
      <c r="Z35" s="262"/>
      <c r="AA35" s="262"/>
      <c r="AB35" s="263"/>
      <c r="AC35" s="293">
        <f t="shared" si="1"/>
        <v>0</v>
      </c>
      <c r="AD35" s="294"/>
      <c r="AE35" s="294"/>
      <c r="AF35" s="294"/>
      <c r="AG35" s="294"/>
      <c r="AH35" s="294"/>
      <c r="AI35" s="90">
        <f t="shared" si="2"/>
        <v>0</v>
      </c>
      <c r="AJ35" s="84">
        <v>0</v>
      </c>
      <c r="AK35" s="84"/>
      <c r="AL35" s="84"/>
      <c r="AM35" s="84"/>
      <c r="AN35" s="84"/>
      <c r="AO35" s="84"/>
      <c r="AP35" s="84"/>
      <c r="AQ35" s="84"/>
      <c r="AR35" s="86"/>
      <c r="AS35" s="300">
        <v>0</v>
      </c>
      <c r="AT35" s="301"/>
      <c r="AU35" s="301"/>
      <c r="AV35" s="301"/>
      <c r="AW35" s="301"/>
      <c r="AX35" s="301"/>
      <c r="AY35" s="301"/>
      <c r="AZ35" s="301"/>
      <c r="BA35" s="301"/>
      <c r="BB35" s="302"/>
      <c r="BC35" s="90">
        <f t="shared" si="3"/>
        <v>0</v>
      </c>
      <c r="BD35" s="90">
        <v>0</v>
      </c>
      <c r="BE35" s="90">
        <v>0</v>
      </c>
      <c r="BF35" s="300">
        <v>0</v>
      </c>
      <c r="BG35" s="301"/>
      <c r="BH35" s="301"/>
      <c r="BI35" s="301"/>
      <c r="BJ35" s="301"/>
      <c r="BK35" s="301"/>
      <c r="BL35" s="301"/>
      <c r="BM35" s="301"/>
      <c r="BN35" s="302"/>
      <c r="BO35" s="300">
        <v>0</v>
      </c>
      <c r="BP35" s="301"/>
      <c r="BQ35" s="301"/>
      <c r="BR35" s="301"/>
      <c r="BS35" s="301"/>
      <c r="BT35" s="302"/>
      <c r="BU35" s="281"/>
      <c r="BV35" s="282"/>
      <c r="BW35" s="282"/>
      <c r="BX35" s="282"/>
      <c r="BY35" s="282"/>
      <c r="BZ35" s="283"/>
    </row>
    <row r="36" spans="1:78" s="47" customFormat="1" ht="39.75" customHeight="1">
      <c r="A36" s="297" t="s">
        <v>180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9"/>
      <c r="Q36" s="261" t="s">
        <v>181</v>
      </c>
      <c r="R36" s="262"/>
      <c r="S36" s="262"/>
      <c r="T36" s="263"/>
      <c r="U36" s="261" t="s">
        <v>46</v>
      </c>
      <c r="V36" s="262"/>
      <c r="W36" s="262"/>
      <c r="X36" s="262"/>
      <c r="Y36" s="262"/>
      <c r="Z36" s="262"/>
      <c r="AA36" s="262"/>
      <c r="AB36" s="263"/>
      <c r="AC36" s="293">
        <f>AI36+BC36+BF36+BO36</f>
        <v>32271005.490000002</v>
      </c>
      <c r="AD36" s="294"/>
      <c r="AE36" s="294"/>
      <c r="AF36" s="294"/>
      <c r="AG36" s="294"/>
      <c r="AH36" s="294"/>
      <c r="AI36" s="90">
        <f t="shared" si="2"/>
        <v>8637163</v>
      </c>
      <c r="AJ36" s="94">
        <f>SUM(AJ37:AJ53)</f>
        <v>7008163</v>
      </c>
      <c r="AK36" s="94"/>
      <c r="AL36" s="94"/>
      <c r="AM36" s="94"/>
      <c r="AN36" s="94"/>
      <c r="AO36" s="94"/>
      <c r="AP36" s="94"/>
      <c r="AQ36" s="94"/>
      <c r="AR36" s="95"/>
      <c r="AS36" s="293">
        <f>SUM(AS37:BB53)</f>
        <v>1629000</v>
      </c>
      <c r="AT36" s="294"/>
      <c r="AU36" s="294"/>
      <c r="AV36" s="294"/>
      <c r="AW36" s="294"/>
      <c r="AX36" s="294"/>
      <c r="AY36" s="294"/>
      <c r="AZ36" s="294"/>
      <c r="BA36" s="294"/>
      <c r="BB36" s="295"/>
      <c r="BC36" s="90">
        <f>SUM(BD36:BE36)</f>
        <v>22433842.490000002</v>
      </c>
      <c r="BD36" s="90">
        <f>SUM(BD37:BD53)</f>
        <v>8597577.5</v>
      </c>
      <c r="BE36" s="93">
        <f>SUM(BE37:BE53)</f>
        <v>13836264.99</v>
      </c>
      <c r="BF36" s="293">
        <f>SUM(BF37:BN53)</f>
        <v>0</v>
      </c>
      <c r="BG36" s="294"/>
      <c r="BH36" s="294"/>
      <c r="BI36" s="294"/>
      <c r="BJ36" s="294"/>
      <c r="BK36" s="294"/>
      <c r="BL36" s="294"/>
      <c r="BM36" s="294"/>
      <c r="BN36" s="295"/>
      <c r="BO36" s="270">
        <f>SUM(BO37:BT53)</f>
        <v>1200000</v>
      </c>
      <c r="BP36" s="271"/>
      <c r="BQ36" s="271"/>
      <c r="BR36" s="271"/>
      <c r="BS36" s="271"/>
      <c r="BT36" s="272"/>
      <c r="BU36" s="279"/>
      <c r="BV36" s="280"/>
      <c r="BW36" s="280"/>
      <c r="BX36" s="280"/>
      <c r="BY36" s="280"/>
      <c r="BZ36" s="296"/>
    </row>
    <row r="37" spans="1:78" s="47" customFormat="1" ht="26.25" customHeight="1">
      <c r="A37" s="303" t="s">
        <v>98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5"/>
      <c r="Q37" s="261" t="s">
        <v>182</v>
      </c>
      <c r="R37" s="262"/>
      <c r="S37" s="262"/>
      <c r="T37" s="263"/>
      <c r="U37" s="261" t="s">
        <v>97</v>
      </c>
      <c r="V37" s="262"/>
      <c r="W37" s="262"/>
      <c r="X37" s="262"/>
      <c r="Y37" s="262"/>
      <c r="Z37" s="262"/>
      <c r="AA37" s="262"/>
      <c r="AB37" s="263"/>
      <c r="AC37" s="293">
        <f t="shared" si="1"/>
        <v>150000</v>
      </c>
      <c r="AD37" s="294"/>
      <c r="AE37" s="294"/>
      <c r="AF37" s="294"/>
      <c r="AG37" s="294"/>
      <c r="AH37" s="294"/>
      <c r="AI37" s="90">
        <f t="shared" si="2"/>
        <v>150000</v>
      </c>
      <c r="AJ37" s="84">
        <v>150000</v>
      </c>
      <c r="AK37" s="169"/>
      <c r="AL37" s="169"/>
      <c r="AM37" s="169"/>
      <c r="AN37" s="169"/>
      <c r="AO37" s="169"/>
      <c r="AP37" s="169"/>
      <c r="AQ37" s="169"/>
      <c r="AR37" s="170"/>
      <c r="AS37" s="313">
        <v>0</v>
      </c>
      <c r="AT37" s="314"/>
      <c r="AU37" s="314"/>
      <c r="AV37" s="314"/>
      <c r="AW37" s="314"/>
      <c r="AX37" s="314"/>
      <c r="AY37" s="314"/>
      <c r="AZ37" s="314"/>
      <c r="BA37" s="314"/>
      <c r="BB37" s="315"/>
      <c r="BC37" s="90">
        <f t="shared" si="3"/>
        <v>0</v>
      </c>
      <c r="BD37" s="171">
        <v>0</v>
      </c>
      <c r="BE37" s="171">
        <v>0</v>
      </c>
      <c r="BF37" s="313">
        <v>0</v>
      </c>
      <c r="BG37" s="314"/>
      <c r="BH37" s="314"/>
      <c r="BI37" s="314"/>
      <c r="BJ37" s="314"/>
      <c r="BK37" s="314"/>
      <c r="BL37" s="314"/>
      <c r="BM37" s="314"/>
      <c r="BN37" s="315"/>
      <c r="BO37" s="313">
        <v>0</v>
      </c>
      <c r="BP37" s="314"/>
      <c r="BQ37" s="314"/>
      <c r="BR37" s="314"/>
      <c r="BS37" s="314"/>
      <c r="BT37" s="315"/>
      <c r="BU37" s="281"/>
      <c r="BV37" s="282"/>
      <c r="BW37" s="282"/>
      <c r="BX37" s="282"/>
      <c r="BY37" s="282"/>
      <c r="BZ37" s="283"/>
    </row>
    <row r="38" spans="1:78" s="47" customFormat="1" ht="13.5" customHeight="1">
      <c r="A38" s="303" t="s">
        <v>99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5"/>
      <c r="Q38" s="261" t="s">
        <v>183</v>
      </c>
      <c r="R38" s="262"/>
      <c r="S38" s="262"/>
      <c r="T38" s="263"/>
      <c r="U38" s="261" t="s">
        <v>97</v>
      </c>
      <c r="V38" s="262"/>
      <c r="W38" s="262"/>
      <c r="X38" s="262"/>
      <c r="Y38" s="262"/>
      <c r="Z38" s="262"/>
      <c r="AA38" s="262"/>
      <c r="AB38" s="263"/>
      <c r="AC38" s="293">
        <f t="shared" si="1"/>
        <v>100000</v>
      </c>
      <c r="AD38" s="294"/>
      <c r="AE38" s="294"/>
      <c r="AF38" s="294"/>
      <c r="AG38" s="294"/>
      <c r="AH38" s="294"/>
      <c r="AI38" s="90">
        <f t="shared" si="2"/>
        <v>100000</v>
      </c>
      <c r="AJ38" s="84">
        <v>100000</v>
      </c>
      <c r="AK38" s="169"/>
      <c r="AL38" s="169"/>
      <c r="AM38" s="169"/>
      <c r="AN38" s="169"/>
      <c r="AO38" s="169"/>
      <c r="AP38" s="169"/>
      <c r="AQ38" s="169"/>
      <c r="AR38" s="170"/>
      <c r="AS38" s="313">
        <v>0</v>
      </c>
      <c r="AT38" s="314"/>
      <c r="AU38" s="314"/>
      <c r="AV38" s="314"/>
      <c r="AW38" s="314"/>
      <c r="AX38" s="314"/>
      <c r="AY38" s="314"/>
      <c r="AZ38" s="314"/>
      <c r="BA38" s="314"/>
      <c r="BB38" s="315"/>
      <c r="BC38" s="90">
        <f t="shared" si="3"/>
        <v>0</v>
      </c>
      <c r="BD38" s="171">
        <v>0</v>
      </c>
      <c r="BE38" s="171">
        <v>0</v>
      </c>
      <c r="BF38" s="313">
        <v>0</v>
      </c>
      <c r="BG38" s="314"/>
      <c r="BH38" s="314"/>
      <c r="BI38" s="314"/>
      <c r="BJ38" s="314"/>
      <c r="BK38" s="314"/>
      <c r="BL38" s="314"/>
      <c r="BM38" s="314"/>
      <c r="BN38" s="315"/>
      <c r="BO38" s="313">
        <v>0</v>
      </c>
      <c r="BP38" s="314"/>
      <c r="BQ38" s="314"/>
      <c r="BR38" s="314"/>
      <c r="BS38" s="314"/>
      <c r="BT38" s="315"/>
      <c r="BU38" s="281"/>
      <c r="BV38" s="282"/>
      <c r="BW38" s="282"/>
      <c r="BX38" s="282"/>
      <c r="BY38" s="282"/>
      <c r="BZ38" s="283"/>
    </row>
    <row r="39" spans="1:78" s="47" customFormat="1" ht="13.5" customHeight="1">
      <c r="A39" s="303" t="s">
        <v>100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5"/>
      <c r="Q39" s="261" t="s">
        <v>184</v>
      </c>
      <c r="R39" s="262"/>
      <c r="S39" s="262"/>
      <c r="T39" s="263"/>
      <c r="U39" s="261" t="s">
        <v>97</v>
      </c>
      <c r="V39" s="262"/>
      <c r="W39" s="262"/>
      <c r="X39" s="262"/>
      <c r="Y39" s="262"/>
      <c r="Z39" s="262"/>
      <c r="AA39" s="262"/>
      <c r="AB39" s="263"/>
      <c r="AC39" s="293">
        <f t="shared" si="1"/>
        <v>4057254</v>
      </c>
      <c r="AD39" s="294"/>
      <c r="AE39" s="294"/>
      <c r="AF39" s="294"/>
      <c r="AG39" s="294"/>
      <c r="AH39" s="294"/>
      <c r="AI39" s="90">
        <f t="shared" si="2"/>
        <v>4057254</v>
      </c>
      <c r="AJ39" s="91">
        <v>4057254</v>
      </c>
      <c r="AK39" s="169"/>
      <c r="AL39" s="169"/>
      <c r="AM39" s="169"/>
      <c r="AN39" s="169"/>
      <c r="AO39" s="169"/>
      <c r="AP39" s="169"/>
      <c r="AQ39" s="169"/>
      <c r="AR39" s="170"/>
      <c r="AS39" s="313">
        <v>0</v>
      </c>
      <c r="AT39" s="314"/>
      <c r="AU39" s="314"/>
      <c r="AV39" s="314"/>
      <c r="AW39" s="314"/>
      <c r="AX39" s="314"/>
      <c r="AY39" s="314"/>
      <c r="AZ39" s="314"/>
      <c r="BA39" s="314"/>
      <c r="BB39" s="315"/>
      <c r="BC39" s="90">
        <f t="shared" si="3"/>
        <v>0</v>
      </c>
      <c r="BD39" s="171">
        <v>0</v>
      </c>
      <c r="BE39" s="171">
        <v>0</v>
      </c>
      <c r="BF39" s="313">
        <v>0</v>
      </c>
      <c r="BG39" s="314"/>
      <c r="BH39" s="314"/>
      <c r="BI39" s="314"/>
      <c r="BJ39" s="314"/>
      <c r="BK39" s="314"/>
      <c r="BL39" s="314"/>
      <c r="BM39" s="314"/>
      <c r="BN39" s="315"/>
      <c r="BO39" s="313">
        <v>0</v>
      </c>
      <c r="BP39" s="314"/>
      <c r="BQ39" s="314"/>
      <c r="BR39" s="314"/>
      <c r="BS39" s="314"/>
      <c r="BT39" s="315"/>
      <c r="BU39" s="281"/>
      <c r="BV39" s="282"/>
      <c r="BW39" s="282"/>
      <c r="BX39" s="282"/>
      <c r="BY39" s="282"/>
      <c r="BZ39" s="283"/>
    </row>
    <row r="40" spans="1:78" s="47" customFormat="1" ht="39.75" customHeight="1">
      <c r="A40" s="303" t="s">
        <v>101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5"/>
      <c r="Q40" s="261" t="s">
        <v>185</v>
      </c>
      <c r="R40" s="262"/>
      <c r="S40" s="262"/>
      <c r="T40" s="263"/>
      <c r="U40" s="261" t="s">
        <v>97</v>
      </c>
      <c r="V40" s="262"/>
      <c r="W40" s="262"/>
      <c r="X40" s="262"/>
      <c r="Y40" s="262"/>
      <c r="Z40" s="262"/>
      <c r="AA40" s="262"/>
      <c r="AB40" s="263"/>
      <c r="AC40" s="293">
        <f t="shared" si="1"/>
        <v>10908747.99</v>
      </c>
      <c r="AD40" s="294"/>
      <c r="AE40" s="294"/>
      <c r="AF40" s="294"/>
      <c r="AG40" s="294"/>
      <c r="AH40" s="294"/>
      <c r="AI40" s="90">
        <f t="shared" si="2"/>
        <v>1500000</v>
      </c>
      <c r="AJ40" s="84">
        <v>1500000</v>
      </c>
      <c r="AK40" s="169"/>
      <c r="AL40" s="169"/>
      <c r="AM40" s="169"/>
      <c r="AN40" s="169"/>
      <c r="AO40" s="169"/>
      <c r="AP40" s="169"/>
      <c r="AQ40" s="169"/>
      <c r="AR40" s="170"/>
      <c r="AS40" s="313">
        <v>0</v>
      </c>
      <c r="AT40" s="314"/>
      <c r="AU40" s="314"/>
      <c r="AV40" s="314"/>
      <c r="AW40" s="314"/>
      <c r="AX40" s="314"/>
      <c r="AY40" s="314"/>
      <c r="AZ40" s="314"/>
      <c r="BA40" s="314"/>
      <c r="BB40" s="315"/>
      <c r="BC40" s="90">
        <f t="shared" si="3"/>
        <v>9408747.99</v>
      </c>
      <c r="BD40" s="85">
        <v>3267233</v>
      </c>
      <c r="BE40" s="85">
        <v>6141514.99</v>
      </c>
      <c r="BF40" s="313">
        <v>0</v>
      </c>
      <c r="BG40" s="314"/>
      <c r="BH40" s="314"/>
      <c r="BI40" s="314"/>
      <c r="BJ40" s="314"/>
      <c r="BK40" s="314"/>
      <c r="BL40" s="314"/>
      <c r="BM40" s="314"/>
      <c r="BN40" s="315"/>
      <c r="BO40" s="313">
        <v>0</v>
      </c>
      <c r="BP40" s="314"/>
      <c r="BQ40" s="314"/>
      <c r="BR40" s="314"/>
      <c r="BS40" s="314"/>
      <c r="BT40" s="315"/>
      <c r="BU40" s="281"/>
      <c r="BV40" s="282"/>
      <c r="BW40" s="282"/>
      <c r="BX40" s="282"/>
      <c r="BY40" s="282"/>
      <c r="BZ40" s="283"/>
    </row>
    <row r="41" spans="1:78" s="47" customFormat="1" ht="27.75" customHeight="1">
      <c r="A41" s="303" t="s">
        <v>102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5"/>
      <c r="Q41" s="261" t="s">
        <v>186</v>
      </c>
      <c r="R41" s="262"/>
      <c r="S41" s="262"/>
      <c r="T41" s="263"/>
      <c r="U41" s="261" t="s">
        <v>97</v>
      </c>
      <c r="V41" s="262"/>
      <c r="W41" s="262"/>
      <c r="X41" s="262"/>
      <c r="Y41" s="262"/>
      <c r="Z41" s="262"/>
      <c r="AA41" s="262"/>
      <c r="AB41" s="263"/>
      <c r="AC41" s="293">
        <f t="shared" si="1"/>
        <v>1630000</v>
      </c>
      <c r="AD41" s="294"/>
      <c r="AE41" s="294"/>
      <c r="AF41" s="294"/>
      <c r="AG41" s="294"/>
      <c r="AH41" s="294"/>
      <c r="AI41" s="90">
        <f t="shared" si="2"/>
        <v>550000</v>
      </c>
      <c r="AJ41" s="84">
        <v>550000</v>
      </c>
      <c r="AK41" s="169"/>
      <c r="AL41" s="169"/>
      <c r="AM41" s="169"/>
      <c r="AN41" s="169"/>
      <c r="AO41" s="169"/>
      <c r="AP41" s="169"/>
      <c r="AQ41" s="169"/>
      <c r="AR41" s="170"/>
      <c r="AS41" s="313">
        <v>0</v>
      </c>
      <c r="AT41" s="314"/>
      <c r="AU41" s="314"/>
      <c r="AV41" s="314"/>
      <c r="AW41" s="314"/>
      <c r="AX41" s="314"/>
      <c r="AY41" s="314"/>
      <c r="AZ41" s="314"/>
      <c r="BA41" s="314"/>
      <c r="BB41" s="315"/>
      <c r="BC41" s="90">
        <f t="shared" si="3"/>
        <v>1030000</v>
      </c>
      <c r="BD41" s="85">
        <v>30000</v>
      </c>
      <c r="BE41" s="85">
        <v>1000000</v>
      </c>
      <c r="BF41" s="300">
        <v>0</v>
      </c>
      <c r="BG41" s="301"/>
      <c r="BH41" s="301"/>
      <c r="BI41" s="301"/>
      <c r="BJ41" s="301"/>
      <c r="BK41" s="301"/>
      <c r="BL41" s="301"/>
      <c r="BM41" s="301"/>
      <c r="BN41" s="302"/>
      <c r="BO41" s="300">
        <v>50000</v>
      </c>
      <c r="BP41" s="301"/>
      <c r="BQ41" s="301"/>
      <c r="BR41" s="301"/>
      <c r="BS41" s="301"/>
      <c r="BT41" s="302"/>
      <c r="BU41" s="281"/>
      <c r="BV41" s="282"/>
      <c r="BW41" s="282"/>
      <c r="BX41" s="282"/>
      <c r="BY41" s="282"/>
      <c r="BZ41" s="283"/>
    </row>
    <row r="42" spans="1:78" s="47" customFormat="1" ht="27.75" customHeight="1">
      <c r="A42" s="303" t="s">
        <v>432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5"/>
      <c r="Q42" s="261" t="s">
        <v>187</v>
      </c>
      <c r="R42" s="262"/>
      <c r="S42" s="262"/>
      <c r="T42" s="263"/>
      <c r="U42" s="261" t="s">
        <v>97</v>
      </c>
      <c r="V42" s="262"/>
      <c r="W42" s="262"/>
      <c r="X42" s="262"/>
      <c r="Y42" s="262"/>
      <c r="Z42" s="262"/>
      <c r="AA42" s="262"/>
      <c r="AB42" s="263"/>
      <c r="AC42" s="293">
        <f>AI42+BC42+BF42+BO42</f>
        <v>0</v>
      </c>
      <c r="AD42" s="294"/>
      <c r="AE42" s="294"/>
      <c r="AF42" s="294"/>
      <c r="AG42" s="294"/>
      <c r="AH42" s="294"/>
      <c r="AI42" s="90">
        <f>SUM(AJ42:BB42)</f>
        <v>0</v>
      </c>
      <c r="AJ42" s="84">
        <v>0</v>
      </c>
      <c r="AK42" s="84"/>
      <c r="AL42" s="84"/>
      <c r="AM42" s="84"/>
      <c r="AN42" s="84"/>
      <c r="AO42" s="84"/>
      <c r="AP42" s="84"/>
      <c r="AQ42" s="84"/>
      <c r="AR42" s="86"/>
      <c r="AS42" s="300">
        <v>0</v>
      </c>
      <c r="AT42" s="301"/>
      <c r="AU42" s="301"/>
      <c r="AV42" s="301"/>
      <c r="AW42" s="301"/>
      <c r="AX42" s="301"/>
      <c r="AY42" s="301"/>
      <c r="AZ42" s="301"/>
      <c r="BA42" s="301"/>
      <c r="BB42" s="302"/>
      <c r="BC42" s="90">
        <f>SUM(BD42:BE42)</f>
        <v>0</v>
      </c>
      <c r="BD42" s="85">
        <v>0</v>
      </c>
      <c r="BE42" s="85">
        <v>0</v>
      </c>
      <c r="BF42" s="300">
        <v>0</v>
      </c>
      <c r="BG42" s="301"/>
      <c r="BH42" s="301"/>
      <c r="BI42" s="301"/>
      <c r="BJ42" s="301"/>
      <c r="BK42" s="301"/>
      <c r="BL42" s="301"/>
      <c r="BM42" s="301"/>
      <c r="BN42" s="302"/>
      <c r="BO42" s="300">
        <v>0</v>
      </c>
      <c r="BP42" s="301"/>
      <c r="BQ42" s="301"/>
      <c r="BR42" s="301"/>
      <c r="BS42" s="301"/>
      <c r="BT42" s="302"/>
      <c r="BU42" s="281"/>
      <c r="BV42" s="282"/>
      <c r="BW42" s="282"/>
      <c r="BX42" s="282"/>
      <c r="BY42" s="282"/>
      <c r="BZ42" s="283"/>
    </row>
    <row r="43" spans="1:78" s="47" customFormat="1" ht="40.5" customHeight="1">
      <c r="A43" s="303" t="s">
        <v>103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5"/>
      <c r="Q43" s="261" t="s">
        <v>188</v>
      </c>
      <c r="R43" s="262"/>
      <c r="S43" s="262"/>
      <c r="T43" s="263"/>
      <c r="U43" s="261" t="s">
        <v>97</v>
      </c>
      <c r="V43" s="262"/>
      <c r="W43" s="262"/>
      <c r="X43" s="262"/>
      <c r="Y43" s="262"/>
      <c r="Z43" s="262"/>
      <c r="AA43" s="262"/>
      <c r="AB43" s="263"/>
      <c r="AC43" s="273">
        <f>AI43+BC43+BF43+BO43</f>
        <v>2250000</v>
      </c>
      <c r="AD43" s="274"/>
      <c r="AE43" s="274"/>
      <c r="AF43" s="274"/>
      <c r="AG43" s="274"/>
      <c r="AH43" s="274"/>
      <c r="AI43" s="90">
        <f>SUM(AJ43:BB43)</f>
        <v>0</v>
      </c>
      <c r="AJ43" s="84">
        <v>0</v>
      </c>
      <c r="AK43" s="84"/>
      <c r="AL43" s="84"/>
      <c r="AM43" s="84"/>
      <c r="AN43" s="84"/>
      <c r="AO43" s="84"/>
      <c r="AP43" s="84"/>
      <c r="AQ43" s="84"/>
      <c r="AR43" s="86"/>
      <c r="AS43" s="300">
        <v>0</v>
      </c>
      <c r="AT43" s="301"/>
      <c r="AU43" s="301"/>
      <c r="AV43" s="301"/>
      <c r="AW43" s="301"/>
      <c r="AX43" s="301"/>
      <c r="AY43" s="301"/>
      <c r="AZ43" s="301"/>
      <c r="BA43" s="301"/>
      <c r="BB43" s="302"/>
      <c r="BC43" s="90">
        <f t="shared" si="3"/>
        <v>2250000</v>
      </c>
      <c r="BD43" s="85">
        <v>250000</v>
      </c>
      <c r="BE43" s="85">
        <v>2000000</v>
      </c>
      <c r="BF43" s="300">
        <v>0</v>
      </c>
      <c r="BG43" s="301"/>
      <c r="BH43" s="301"/>
      <c r="BI43" s="301"/>
      <c r="BJ43" s="301"/>
      <c r="BK43" s="301"/>
      <c r="BL43" s="301"/>
      <c r="BM43" s="301"/>
      <c r="BN43" s="302"/>
      <c r="BO43" s="300">
        <v>0</v>
      </c>
      <c r="BP43" s="301"/>
      <c r="BQ43" s="301"/>
      <c r="BR43" s="301"/>
      <c r="BS43" s="301"/>
      <c r="BT43" s="302"/>
      <c r="BU43" s="281"/>
      <c r="BV43" s="282"/>
      <c r="BW43" s="282"/>
      <c r="BX43" s="282"/>
      <c r="BY43" s="282"/>
      <c r="BZ43" s="283"/>
    </row>
    <row r="44" spans="1:78" s="47" customFormat="1" ht="51" customHeight="1">
      <c r="A44" s="303" t="s">
        <v>104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5"/>
      <c r="Q44" s="261" t="s">
        <v>189</v>
      </c>
      <c r="R44" s="262"/>
      <c r="S44" s="262"/>
      <c r="T44" s="263"/>
      <c r="U44" s="261" t="s">
        <v>97</v>
      </c>
      <c r="V44" s="262"/>
      <c r="W44" s="262"/>
      <c r="X44" s="262"/>
      <c r="Y44" s="262"/>
      <c r="Z44" s="262"/>
      <c r="AA44" s="262"/>
      <c r="AB44" s="263"/>
      <c r="AC44" s="293">
        <f t="shared" si="1"/>
        <v>0</v>
      </c>
      <c r="AD44" s="294"/>
      <c r="AE44" s="294"/>
      <c r="AF44" s="294"/>
      <c r="AG44" s="294"/>
      <c r="AH44" s="294"/>
      <c r="AI44" s="90">
        <f t="shared" si="2"/>
        <v>0</v>
      </c>
      <c r="AJ44" s="84">
        <v>0</v>
      </c>
      <c r="AK44" s="84"/>
      <c r="AL44" s="84"/>
      <c r="AM44" s="84"/>
      <c r="AN44" s="84"/>
      <c r="AO44" s="84"/>
      <c r="AP44" s="84"/>
      <c r="AQ44" s="84"/>
      <c r="AR44" s="86"/>
      <c r="AS44" s="300">
        <v>0</v>
      </c>
      <c r="AT44" s="301"/>
      <c r="AU44" s="301"/>
      <c r="AV44" s="301"/>
      <c r="AW44" s="301"/>
      <c r="AX44" s="301"/>
      <c r="AY44" s="301"/>
      <c r="AZ44" s="301"/>
      <c r="BA44" s="301"/>
      <c r="BB44" s="302"/>
      <c r="BC44" s="90">
        <f t="shared" si="3"/>
        <v>0</v>
      </c>
      <c r="BD44" s="85">
        <v>0</v>
      </c>
      <c r="BE44" s="85">
        <v>0</v>
      </c>
      <c r="BF44" s="300">
        <v>0</v>
      </c>
      <c r="BG44" s="301"/>
      <c r="BH44" s="301"/>
      <c r="BI44" s="301"/>
      <c r="BJ44" s="301"/>
      <c r="BK44" s="301"/>
      <c r="BL44" s="301"/>
      <c r="BM44" s="301"/>
      <c r="BN44" s="302"/>
      <c r="BO44" s="300">
        <v>0</v>
      </c>
      <c r="BP44" s="301"/>
      <c r="BQ44" s="301"/>
      <c r="BR44" s="301"/>
      <c r="BS44" s="301"/>
      <c r="BT44" s="302"/>
      <c r="BU44" s="281"/>
      <c r="BV44" s="282"/>
      <c r="BW44" s="282"/>
      <c r="BX44" s="282"/>
      <c r="BY44" s="282"/>
      <c r="BZ44" s="283"/>
    </row>
    <row r="45" spans="1:78" s="47" customFormat="1" ht="51.75" customHeight="1">
      <c r="A45" s="303" t="s">
        <v>105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5"/>
      <c r="Q45" s="261" t="s">
        <v>433</v>
      </c>
      <c r="R45" s="262"/>
      <c r="S45" s="262"/>
      <c r="T45" s="263"/>
      <c r="U45" s="261" t="s">
        <v>97</v>
      </c>
      <c r="V45" s="262"/>
      <c r="W45" s="262"/>
      <c r="X45" s="262"/>
      <c r="Y45" s="262"/>
      <c r="Z45" s="262"/>
      <c r="AA45" s="262"/>
      <c r="AB45" s="263"/>
      <c r="AC45" s="293">
        <f t="shared" si="1"/>
        <v>13175003.5</v>
      </c>
      <c r="AD45" s="294"/>
      <c r="AE45" s="294"/>
      <c r="AF45" s="294"/>
      <c r="AG45" s="294"/>
      <c r="AH45" s="294"/>
      <c r="AI45" s="90">
        <f t="shared" si="2"/>
        <v>2279909</v>
      </c>
      <c r="AJ45" s="87">
        <v>650909</v>
      </c>
      <c r="AK45" s="165"/>
      <c r="AL45" s="165"/>
      <c r="AM45" s="165"/>
      <c r="AN45" s="165"/>
      <c r="AO45" s="165"/>
      <c r="AP45" s="165"/>
      <c r="AQ45" s="165"/>
      <c r="AR45" s="166"/>
      <c r="AS45" s="287">
        <v>1629000</v>
      </c>
      <c r="AT45" s="288"/>
      <c r="AU45" s="288"/>
      <c r="AV45" s="288"/>
      <c r="AW45" s="288"/>
      <c r="AX45" s="288"/>
      <c r="AY45" s="288"/>
      <c r="AZ45" s="288"/>
      <c r="BA45" s="288"/>
      <c r="BB45" s="289"/>
      <c r="BC45" s="93">
        <f t="shared" si="3"/>
        <v>9745094.5</v>
      </c>
      <c r="BD45" s="88">
        <v>5050344.5</v>
      </c>
      <c r="BE45" s="88">
        <v>4694750</v>
      </c>
      <c r="BF45" s="287">
        <v>0</v>
      </c>
      <c r="BG45" s="288"/>
      <c r="BH45" s="288"/>
      <c r="BI45" s="288"/>
      <c r="BJ45" s="288"/>
      <c r="BK45" s="288"/>
      <c r="BL45" s="288"/>
      <c r="BM45" s="288"/>
      <c r="BN45" s="289"/>
      <c r="BO45" s="287">
        <v>1150000</v>
      </c>
      <c r="BP45" s="288"/>
      <c r="BQ45" s="288"/>
      <c r="BR45" s="288"/>
      <c r="BS45" s="288"/>
      <c r="BT45" s="289"/>
      <c r="BU45" s="316"/>
      <c r="BV45" s="317"/>
      <c r="BW45" s="317"/>
      <c r="BX45" s="317"/>
      <c r="BY45" s="317"/>
      <c r="BZ45" s="318"/>
    </row>
    <row r="46" spans="1:78" s="47" customFormat="1" ht="25.5" customHeight="1">
      <c r="A46" s="276" t="s">
        <v>190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8"/>
      <c r="Q46" s="261" t="s">
        <v>74</v>
      </c>
      <c r="R46" s="262"/>
      <c r="S46" s="262"/>
      <c r="T46" s="263"/>
      <c r="U46" s="261" t="s">
        <v>46</v>
      </c>
      <c r="V46" s="262"/>
      <c r="W46" s="262"/>
      <c r="X46" s="262"/>
      <c r="Y46" s="262"/>
      <c r="Z46" s="262"/>
      <c r="AA46" s="262"/>
      <c r="AB46" s="263"/>
      <c r="AC46" s="293">
        <f t="shared" si="1"/>
        <v>0</v>
      </c>
      <c r="AD46" s="294"/>
      <c r="AE46" s="294"/>
      <c r="AF46" s="294"/>
      <c r="AG46" s="294"/>
      <c r="AH46" s="294"/>
      <c r="AI46" s="90">
        <f t="shared" si="2"/>
        <v>0</v>
      </c>
      <c r="AJ46" s="84">
        <v>0</v>
      </c>
      <c r="AK46" s="84"/>
      <c r="AL46" s="84"/>
      <c r="AM46" s="84"/>
      <c r="AN46" s="84"/>
      <c r="AO46" s="84"/>
      <c r="AP46" s="84"/>
      <c r="AQ46" s="84"/>
      <c r="AR46" s="86"/>
      <c r="AS46" s="300">
        <v>0</v>
      </c>
      <c r="AT46" s="301"/>
      <c r="AU46" s="301"/>
      <c r="AV46" s="301"/>
      <c r="AW46" s="301"/>
      <c r="AX46" s="301"/>
      <c r="AY46" s="301"/>
      <c r="AZ46" s="301"/>
      <c r="BA46" s="301"/>
      <c r="BB46" s="302"/>
      <c r="BC46" s="90">
        <f t="shared" si="3"/>
        <v>0</v>
      </c>
      <c r="BD46" s="85">
        <v>0</v>
      </c>
      <c r="BE46" s="85">
        <v>0</v>
      </c>
      <c r="BF46" s="300">
        <v>0</v>
      </c>
      <c r="BG46" s="301"/>
      <c r="BH46" s="301"/>
      <c r="BI46" s="301"/>
      <c r="BJ46" s="301"/>
      <c r="BK46" s="301"/>
      <c r="BL46" s="301"/>
      <c r="BM46" s="301"/>
      <c r="BN46" s="302"/>
      <c r="BO46" s="300">
        <v>0</v>
      </c>
      <c r="BP46" s="301"/>
      <c r="BQ46" s="301"/>
      <c r="BR46" s="301"/>
      <c r="BS46" s="301"/>
      <c r="BT46" s="302"/>
      <c r="BU46" s="281"/>
      <c r="BV46" s="282"/>
      <c r="BW46" s="282"/>
      <c r="BX46" s="282"/>
      <c r="BY46" s="282"/>
      <c r="BZ46" s="283"/>
    </row>
    <row r="47" spans="1:78" s="47" customFormat="1" ht="26.25" customHeight="1">
      <c r="A47" s="319" t="s">
        <v>191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1"/>
      <c r="Q47" s="261" t="s">
        <v>192</v>
      </c>
      <c r="R47" s="262"/>
      <c r="S47" s="262"/>
      <c r="T47" s="263"/>
      <c r="U47" s="261"/>
      <c r="V47" s="262"/>
      <c r="W47" s="262"/>
      <c r="X47" s="262"/>
      <c r="Y47" s="262"/>
      <c r="Z47" s="262"/>
      <c r="AA47" s="262"/>
      <c r="AB47" s="263"/>
      <c r="AC47" s="293">
        <f t="shared" si="1"/>
        <v>0</v>
      </c>
      <c r="AD47" s="294"/>
      <c r="AE47" s="294"/>
      <c r="AF47" s="294"/>
      <c r="AG47" s="294"/>
      <c r="AH47" s="294"/>
      <c r="AI47" s="90">
        <f t="shared" si="2"/>
        <v>0</v>
      </c>
      <c r="AJ47" s="84">
        <v>0</v>
      </c>
      <c r="AK47" s="84"/>
      <c r="AL47" s="84"/>
      <c r="AM47" s="84"/>
      <c r="AN47" s="84"/>
      <c r="AO47" s="84"/>
      <c r="AP47" s="84"/>
      <c r="AQ47" s="84"/>
      <c r="AR47" s="86"/>
      <c r="AS47" s="300">
        <v>0</v>
      </c>
      <c r="AT47" s="301"/>
      <c r="AU47" s="301"/>
      <c r="AV47" s="301"/>
      <c r="AW47" s="301"/>
      <c r="AX47" s="301"/>
      <c r="AY47" s="301"/>
      <c r="AZ47" s="301"/>
      <c r="BA47" s="301"/>
      <c r="BB47" s="302"/>
      <c r="BC47" s="90">
        <f t="shared" si="3"/>
        <v>0</v>
      </c>
      <c r="BD47" s="85">
        <v>0</v>
      </c>
      <c r="BE47" s="85">
        <v>0</v>
      </c>
      <c r="BF47" s="300">
        <v>0</v>
      </c>
      <c r="BG47" s="301"/>
      <c r="BH47" s="301"/>
      <c r="BI47" s="301"/>
      <c r="BJ47" s="301"/>
      <c r="BK47" s="301"/>
      <c r="BL47" s="301"/>
      <c r="BM47" s="301"/>
      <c r="BN47" s="302"/>
      <c r="BO47" s="300">
        <v>0</v>
      </c>
      <c r="BP47" s="301"/>
      <c r="BQ47" s="301"/>
      <c r="BR47" s="301"/>
      <c r="BS47" s="301"/>
      <c r="BT47" s="302"/>
      <c r="BU47" s="281"/>
      <c r="BV47" s="282"/>
      <c r="BW47" s="282"/>
      <c r="BX47" s="282"/>
      <c r="BY47" s="282"/>
      <c r="BZ47" s="283"/>
    </row>
    <row r="48" spans="1:78" s="47" customFormat="1" ht="16.5" customHeight="1">
      <c r="A48" s="322" t="s">
        <v>61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4"/>
      <c r="Q48" s="261" t="s">
        <v>76</v>
      </c>
      <c r="R48" s="262"/>
      <c r="S48" s="262"/>
      <c r="T48" s="263"/>
      <c r="U48" s="261"/>
      <c r="V48" s="262"/>
      <c r="W48" s="262"/>
      <c r="X48" s="262"/>
      <c r="Y48" s="262"/>
      <c r="Z48" s="262"/>
      <c r="AA48" s="262"/>
      <c r="AB48" s="263"/>
      <c r="AC48" s="293">
        <f t="shared" si="1"/>
        <v>0</v>
      </c>
      <c r="AD48" s="294"/>
      <c r="AE48" s="294"/>
      <c r="AF48" s="294"/>
      <c r="AG48" s="294"/>
      <c r="AH48" s="294"/>
      <c r="AI48" s="90">
        <f t="shared" si="2"/>
        <v>0</v>
      </c>
      <c r="AJ48" s="84">
        <v>0</v>
      </c>
      <c r="AK48" s="84"/>
      <c r="AL48" s="84"/>
      <c r="AM48" s="84"/>
      <c r="AN48" s="84"/>
      <c r="AO48" s="84"/>
      <c r="AP48" s="84"/>
      <c r="AQ48" s="84"/>
      <c r="AR48" s="86"/>
      <c r="AS48" s="300">
        <v>0</v>
      </c>
      <c r="AT48" s="301"/>
      <c r="AU48" s="301"/>
      <c r="AV48" s="301"/>
      <c r="AW48" s="301"/>
      <c r="AX48" s="301"/>
      <c r="AY48" s="301"/>
      <c r="AZ48" s="301"/>
      <c r="BA48" s="301"/>
      <c r="BB48" s="302"/>
      <c r="BC48" s="90">
        <f t="shared" si="3"/>
        <v>0</v>
      </c>
      <c r="BD48" s="85">
        <v>0</v>
      </c>
      <c r="BE48" s="85">
        <v>0</v>
      </c>
      <c r="BF48" s="300">
        <v>0</v>
      </c>
      <c r="BG48" s="301"/>
      <c r="BH48" s="301"/>
      <c r="BI48" s="301"/>
      <c r="BJ48" s="301"/>
      <c r="BK48" s="301"/>
      <c r="BL48" s="301"/>
      <c r="BM48" s="301"/>
      <c r="BN48" s="302"/>
      <c r="BO48" s="300">
        <v>0</v>
      </c>
      <c r="BP48" s="301"/>
      <c r="BQ48" s="301"/>
      <c r="BR48" s="301"/>
      <c r="BS48" s="301"/>
      <c r="BT48" s="302"/>
      <c r="BU48" s="281"/>
      <c r="BV48" s="282"/>
      <c r="BW48" s="282"/>
      <c r="BX48" s="282"/>
      <c r="BY48" s="282"/>
      <c r="BZ48" s="283"/>
    </row>
    <row r="49" spans="1:78" s="47" customFormat="1" ht="27.75" customHeight="1">
      <c r="A49" s="276" t="s">
        <v>193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8"/>
      <c r="Q49" s="261" t="s">
        <v>95</v>
      </c>
      <c r="R49" s="262"/>
      <c r="S49" s="262"/>
      <c r="T49" s="263"/>
      <c r="U49" s="261"/>
      <c r="V49" s="262"/>
      <c r="W49" s="262"/>
      <c r="X49" s="262"/>
      <c r="Y49" s="262"/>
      <c r="Z49" s="262"/>
      <c r="AA49" s="262"/>
      <c r="AB49" s="263"/>
      <c r="AC49" s="293">
        <f t="shared" si="1"/>
        <v>0</v>
      </c>
      <c r="AD49" s="294"/>
      <c r="AE49" s="294"/>
      <c r="AF49" s="294"/>
      <c r="AG49" s="294"/>
      <c r="AH49" s="294"/>
      <c r="AI49" s="90">
        <f t="shared" si="2"/>
        <v>0</v>
      </c>
      <c r="AJ49" s="84">
        <v>0</v>
      </c>
      <c r="AK49" s="84"/>
      <c r="AL49" s="84"/>
      <c r="AM49" s="84"/>
      <c r="AN49" s="84"/>
      <c r="AO49" s="84"/>
      <c r="AP49" s="84"/>
      <c r="AQ49" s="84"/>
      <c r="AR49" s="86"/>
      <c r="AS49" s="300">
        <v>0</v>
      </c>
      <c r="AT49" s="301"/>
      <c r="AU49" s="301"/>
      <c r="AV49" s="301"/>
      <c r="AW49" s="301"/>
      <c r="AX49" s="301"/>
      <c r="AY49" s="301"/>
      <c r="AZ49" s="301"/>
      <c r="BA49" s="301"/>
      <c r="BB49" s="302"/>
      <c r="BC49" s="90">
        <f t="shared" si="3"/>
        <v>0</v>
      </c>
      <c r="BD49" s="85">
        <v>0</v>
      </c>
      <c r="BE49" s="85">
        <v>0</v>
      </c>
      <c r="BF49" s="300">
        <v>0</v>
      </c>
      <c r="BG49" s="301"/>
      <c r="BH49" s="301"/>
      <c r="BI49" s="301"/>
      <c r="BJ49" s="301"/>
      <c r="BK49" s="301"/>
      <c r="BL49" s="301"/>
      <c r="BM49" s="301"/>
      <c r="BN49" s="302"/>
      <c r="BO49" s="300">
        <v>0</v>
      </c>
      <c r="BP49" s="301"/>
      <c r="BQ49" s="301"/>
      <c r="BR49" s="301"/>
      <c r="BS49" s="301"/>
      <c r="BT49" s="302"/>
      <c r="BU49" s="281"/>
      <c r="BV49" s="282"/>
      <c r="BW49" s="282"/>
      <c r="BX49" s="282"/>
      <c r="BY49" s="282"/>
      <c r="BZ49" s="283"/>
    </row>
    <row r="50" spans="1:78" s="47" customFormat="1" ht="39.75" customHeight="1">
      <c r="A50" s="319" t="s">
        <v>194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1"/>
      <c r="Q50" s="261" t="s">
        <v>59</v>
      </c>
      <c r="R50" s="262"/>
      <c r="S50" s="262"/>
      <c r="T50" s="263"/>
      <c r="U50" s="261"/>
      <c r="V50" s="262"/>
      <c r="W50" s="262"/>
      <c r="X50" s="262"/>
      <c r="Y50" s="262"/>
      <c r="Z50" s="262"/>
      <c r="AA50" s="262"/>
      <c r="AB50" s="263"/>
      <c r="AC50" s="293">
        <f t="shared" si="1"/>
        <v>0</v>
      </c>
      <c r="AD50" s="294"/>
      <c r="AE50" s="294"/>
      <c r="AF50" s="294"/>
      <c r="AG50" s="294"/>
      <c r="AH50" s="294"/>
      <c r="AI50" s="90">
        <f t="shared" si="2"/>
        <v>0</v>
      </c>
      <c r="AJ50" s="84">
        <v>0</v>
      </c>
      <c r="AK50" s="84"/>
      <c r="AL50" s="84"/>
      <c r="AM50" s="84"/>
      <c r="AN50" s="84"/>
      <c r="AO50" s="84"/>
      <c r="AP50" s="84"/>
      <c r="AQ50" s="84"/>
      <c r="AR50" s="86"/>
      <c r="AS50" s="300">
        <v>0</v>
      </c>
      <c r="AT50" s="301"/>
      <c r="AU50" s="301"/>
      <c r="AV50" s="301"/>
      <c r="AW50" s="301"/>
      <c r="AX50" s="301"/>
      <c r="AY50" s="301"/>
      <c r="AZ50" s="301"/>
      <c r="BA50" s="301"/>
      <c r="BB50" s="302"/>
      <c r="BC50" s="90">
        <f t="shared" si="3"/>
        <v>0</v>
      </c>
      <c r="BD50" s="85">
        <v>0</v>
      </c>
      <c r="BE50" s="85">
        <v>0</v>
      </c>
      <c r="BF50" s="300">
        <v>0</v>
      </c>
      <c r="BG50" s="301"/>
      <c r="BH50" s="301"/>
      <c r="BI50" s="301"/>
      <c r="BJ50" s="301"/>
      <c r="BK50" s="301"/>
      <c r="BL50" s="301"/>
      <c r="BM50" s="301"/>
      <c r="BN50" s="302"/>
      <c r="BO50" s="300">
        <v>0</v>
      </c>
      <c r="BP50" s="301"/>
      <c r="BQ50" s="301"/>
      <c r="BR50" s="301"/>
      <c r="BS50" s="301"/>
      <c r="BT50" s="302"/>
      <c r="BU50" s="281"/>
      <c r="BV50" s="282"/>
      <c r="BW50" s="282"/>
      <c r="BX50" s="282"/>
      <c r="BY50" s="282"/>
      <c r="BZ50" s="283"/>
    </row>
    <row r="51" spans="1:78" s="47" customFormat="1" ht="28.5" customHeight="1">
      <c r="A51" s="322" t="s">
        <v>195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4"/>
      <c r="Q51" s="261" t="s">
        <v>60</v>
      </c>
      <c r="R51" s="262"/>
      <c r="S51" s="262"/>
      <c r="T51" s="263"/>
      <c r="U51" s="261"/>
      <c r="V51" s="262"/>
      <c r="W51" s="262"/>
      <c r="X51" s="262"/>
      <c r="Y51" s="262"/>
      <c r="Z51" s="262"/>
      <c r="AA51" s="262"/>
      <c r="AB51" s="263"/>
      <c r="AC51" s="293">
        <f t="shared" si="1"/>
        <v>0</v>
      </c>
      <c r="AD51" s="294"/>
      <c r="AE51" s="294"/>
      <c r="AF51" s="294"/>
      <c r="AG51" s="294"/>
      <c r="AH51" s="294"/>
      <c r="AI51" s="90">
        <f t="shared" si="2"/>
        <v>0</v>
      </c>
      <c r="AJ51" s="84">
        <v>0</v>
      </c>
      <c r="AK51" s="84"/>
      <c r="AL51" s="84"/>
      <c r="AM51" s="84"/>
      <c r="AN51" s="84"/>
      <c r="AO51" s="84"/>
      <c r="AP51" s="84"/>
      <c r="AQ51" s="84"/>
      <c r="AR51" s="86"/>
      <c r="AS51" s="300">
        <v>0</v>
      </c>
      <c r="AT51" s="301"/>
      <c r="AU51" s="301"/>
      <c r="AV51" s="301"/>
      <c r="AW51" s="301"/>
      <c r="AX51" s="301"/>
      <c r="AY51" s="301"/>
      <c r="AZ51" s="301"/>
      <c r="BA51" s="301"/>
      <c r="BB51" s="302"/>
      <c r="BC51" s="90">
        <f t="shared" si="3"/>
        <v>0</v>
      </c>
      <c r="BD51" s="85">
        <v>0</v>
      </c>
      <c r="BE51" s="85">
        <v>0</v>
      </c>
      <c r="BF51" s="300">
        <v>0</v>
      </c>
      <c r="BG51" s="301"/>
      <c r="BH51" s="301"/>
      <c r="BI51" s="301"/>
      <c r="BJ51" s="301"/>
      <c r="BK51" s="301"/>
      <c r="BL51" s="301"/>
      <c r="BM51" s="301"/>
      <c r="BN51" s="302"/>
      <c r="BO51" s="300">
        <v>0</v>
      </c>
      <c r="BP51" s="301"/>
      <c r="BQ51" s="301"/>
      <c r="BR51" s="301"/>
      <c r="BS51" s="301"/>
      <c r="BT51" s="302"/>
      <c r="BU51" s="281"/>
      <c r="BV51" s="282"/>
      <c r="BW51" s="282"/>
      <c r="BX51" s="282"/>
      <c r="BY51" s="282"/>
      <c r="BZ51" s="283"/>
    </row>
    <row r="52" spans="1:78" s="47" customFormat="1" ht="25.5" customHeight="1">
      <c r="A52" s="325" t="s">
        <v>45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7"/>
      <c r="Q52" s="261" t="s">
        <v>106</v>
      </c>
      <c r="R52" s="262"/>
      <c r="S52" s="262"/>
      <c r="T52" s="263"/>
      <c r="U52" s="261" t="s">
        <v>46</v>
      </c>
      <c r="V52" s="262"/>
      <c r="W52" s="262"/>
      <c r="X52" s="262"/>
      <c r="Y52" s="262"/>
      <c r="Z52" s="262"/>
      <c r="AA52" s="262"/>
      <c r="AB52" s="263"/>
      <c r="AC52" s="293">
        <f t="shared" si="1"/>
        <v>0</v>
      </c>
      <c r="AD52" s="294"/>
      <c r="AE52" s="294"/>
      <c r="AF52" s="294"/>
      <c r="AG52" s="294"/>
      <c r="AH52" s="294"/>
      <c r="AI52" s="90">
        <f t="shared" si="2"/>
        <v>0</v>
      </c>
      <c r="AJ52" s="84">
        <v>0</v>
      </c>
      <c r="AK52" s="84"/>
      <c r="AL52" s="84"/>
      <c r="AM52" s="84"/>
      <c r="AN52" s="84"/>
      <c r="AO52" s="84"/>
      <c r="AP52" s="84"/>
      <c r="AQ52" s="84"/>
      <c r="AR52" s="86"/>
      <c r="AS52" s="300">
        <v>0</v>
      </c>
      <c r="AT52" s="301"/>
      <c r="AU52" s="301"/>
      <c r="AV52" s="301"/>
      <c r="AW52" s="301"/>
      <c r="AX52" s="301"/>
      <c r="AY52" s="301"/>
      <c r="AZ52" s="301"/>
      <c r="BA52" s="301"/>
      <c r="BB52" s="302"/>
      <c r="BC52" s="90">
        <f t="shared" si="3"/>
        <v>0</v>
      </c>
      <c r="BD52" s="90">
        <v>0</v>
      </c>
      <c r="BE52" s="90">
        <v>0</v>
      </c>
      <c r="BF52" s="300">
        <v>0</v>
      </c>
      <c r="BG52" s="301"/>
      <c r="BH52" s="301"/>
      <c r="BI52" s="301"/>
      <c r="BJ52" s="301"/>
      <c r="BK52" s="301"/>
      <c r="BL52" s="301"/>
      <c r="BM52" s="301"/>
      <c r="BN52" s="302"/>
      <c r="BO52" s="300">
        <v>0</v>
      </c>
      <c r="BP52" s="301"/>
      <c r="BQ52" s="301"/>
      <c r="BR52" s="301"/>
      <c r="BS52" s="301"/>
      <c r="BT52" s="302"/>
      <c r="BU52" s="281"/>
      <c r="BV52" s="282"/>
      <c r="BW52" s="282"/>
      <c r="BX52" s="282"/>
      <c r="BY52" s="282"/>
      <c r="BZ52" s="283"/>
    </row>
    <row r="53" spans="1:78" s="47" customFormat="1" ht="25.5" customHeight="1">
      <c r="A53" s="325" t="s">
        <v>108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7"/>
      <c r="Q53" s="261" t="s">
        <v>107</v>
      </c>
      <c r="R53" s="262"/>
      <c r="S53" s="262"/>
      <c r="T53" s="263"/>
      <c r="U53" s="261" t="s">
        <v>46</v>
      </c>
      <c r="V53" s="262"/>
      <c r="W53" s="262"/>
      <c r="X53" s="262"/>
      <c r="Y53" s="262"/>
      <c r="Z53" s="262"/>
      <c r="AA53" s="262"/>
      <c r="AB53" s="263"/>
      <c r="AC53" s="293">
        <f t="shared" si="1"/>
        <v>0</v>
      </c>
      <c r="AD53" s="294"/>
      <c r="AE53" s="294"/>
      <c r="AF53" s="294"/>
      <c r="AG53" s="294"/>
      <c r="AH53" s="294"/>
      <c r="AI53" s="90">
        <f t="shared" si="2"/>
        <v>0</v>
      </c>
      <c r="AJ53" s="84">
        <v>0</v>
      </c>
      <c r="AK53" s="84"/>
      <c r="AL53" s="84"/>
      <c r="AM53" s="84"/>
      <c r="AN53" s="84"/>
      <c r="AO53" s="84"/>
      <c r="AP53" s="84"/>
      <c r="AQ53" s="84"/>
      <c r="AR53" s="86"/>
      <c r="AS53" s="300">
        <v>0</v>
      </c>
      <c r="AT53" s="301"/>
      <c r="AU53" s="301"/>
      <c r="AV53" s="301"/>
      <c r="AW53" s="301"/>
      <c r="AX53" s="301"/>
      <c r="AY53" s="301"/>
      <c r="AZ53" s="301"/>
      <c r="BA53" s="301"/>
      <c r="BB53" s="302"/>
      <c r="BC53" s="90">
        <f t="shared" si="3"/>
        <v>0</v>
      </c>
      <c r="BD53" s="90">
        <v>0</v>
      </c>
      <c r="BE53" s="90">
        <v>0</v>
      </c>
      <c r="BF53" s="300">
        <v>0</v>
      </c>
      <c r="BG53" s="301"/>
      <c r="BH53" s="301"/>
      <c r="BI53" s="301"/>
      <c r="BJ53" s="301"/>
      <c r="BK53" s="301"/>
      <c r="BL53" s="301"/>
      <c r="BM53" s="301"/>
      <c r="BN53" s="302"/>
      <c r="BO53" s="300">
        <v>0</v>
      </c>
      <c r="BP53" s="301"/>
      <c r="BQ53" s="301"/>
      <c r="BR53" s="301"/>
      <c r="BS53" s="301"/>
      <c r="BT53" s="302"/>
      <c r="BU53" s="281"/>
      <c r="BV53" s="282"/>
      <c r="BW53" s="282"/>
      <c r="BX53" s="282"/>
      <c r="BY53" s="282"/>
      <c r="BZ53" s="283"/>
    </row>
    <row r="54" spans="1:78" s="47" customFormat="1" ht="13.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</row>
    <row r="55" spans="1:78" s="61" customFormat="1" ht="12">
      <c r="A55" s="328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</row>
    <row r="56" spans="1:78" s="61" customFormat="1" ht="72" customHeight="1">
      <c r="A56" s="329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</row>
  </sheetData>
  <sheetProtection/>
  <mergeCells count="381">
    <mergeCell ref="BO53:BT53"/>
    <mergeCell ref="BU53:BZ53"/>
    <mergeCell ref="A55:BZ55"/>
    <mergeCell ref="A56:BZ56"/>
    <mergeCell ref="A53:P53"/>
    <mergeCell ref="Q53:T53"/>
    <mergeCell ref="U53:AB53"/>
    <mergeCell ref="AC53:AH53"/>
    <mergeCell ref="AS53:BB53"/>
    <mergeCell ref="BF53:BN53"/>
    <mergeCell ref="BO51:BT51"/>
    <mergeCell ref="BU51:BZ51"/>
    <mergeCell ref="A52:P52"/>
    <mergeCell ref="Q52:T52"/>
    <mergeCell ref="U52:AB52"/>
    <mergeCell ref="AC52:AH52"/>
    <mergeCell ref="AS52:BB52"/>
    <mergeCell ref="BF52:BN52"/>
    <mergeCell ref="BO52:BT52"/>
    <mergeCell ref="BU52:BZ52"/>
    <mergeCell ref="A51:P51"/>
    <mergeCell ref="Q51:T51"/>
    <mergeCell ref="U51:AB51"/>
    <mergeCell ref="AC51:AH51"/>
    <mergeCell ref="AS51:BB51"/>
    <mergeCell ref="BF51:BN51"/>
    <mergeCell ref="BO49:BT49"/>
    <mergeCell ref="BU49:BZ49"/>
    <mergeCell ref="A50:P50"/>
    <mergeCell ref="Q50:T50"/>
    <mergeCell ref="U50:AB50"/>
    <mergeCell ref="AC50:AH50"/>
    <mergeCell ref="AS50:BB50"/>
    <mergeCell ref="BF50:BN50"/>
    <mergeCell ref="BO50:BT50"/>
    <mergeCell ref="BU50:BZ50"/>
    <mergeCell ref="A49:P49"/>
    <mergeCell ref="Q49:T49"/>
    <mergeCell ref="U49:AB49"/>
    <mergeCell ref="AC49:AH49"/>
    <mergeCell ref="AS49:BB49"/>
    <mergeCell ref="BF49:BN49"/>
    <mergeCell ref="BO47:BT47"/>
    <mergeCell ref="BU47:BZ47"/>
    <mergeCell ref="A48:P48"/>
    <mergeCell ref="Q48:T48"/>
    <mergeCell ref="U48:AB48"/>
    <mergeCell ref="AC48:AH48"/>
    <mergeCell ref="AS48:BB48"/>
    <mergeCell ref="BF48:BN48"/>
    <mergeCell ref="BO48:BT48"/>
    <mergeCell ref="BU48:BZ48"/>
    <mergeCell ref="A47:P47"/>
    <mergeCell ref="Q47:T47"/>
    <mergeCell ref="U47:AB47"/>
    <mergeCell ref="AC47:AH47"/>
    <mergeCell ref="AS47:BB47"/>
    <mergeCell ref="BF47:BN47"/>
    <mergeCell ref="BO45:BT45"/>
    <mergeCell ref="BU45:BZ45"/>
    <mergeCell ref="A46:P46"/>
    <mergeCell ref="Q46:T46"/>
    <mergeCell ref="U46:AB46"/>
    <mergeCell ref="AC46:AH46"/>
    <mergeCell ref="AS46:BB46"/>
    <mergeCell ref="BF46:BN46"/>
    <mergeCell ref="BO46:BT46"/>
    <mergeCell ref="BU46:BZ46"/>
    <mergeCell ref="A45:P45"/>
    <mergeCell ref="Q45:T45"/>
    <mergeCell ref="U45:AB45"/>
    <mergeCell ref="AC45:AH45"/>
    <mergeCell ref="AS45:BB45"/>
    <mergeCell ref="BF45:BN45"/>
    <mergeCell ref="BO43:BT43"/>
    <mergeCell ref="BU43:BZ43"/>
    <mergeCell ref="A44:P44"/>
    <mergeCell ref="Q44:T44"/>
    <mergeCell ref="U44:AB44"/>
    <mergeCell ref="AC44:AH44"/>
    <mergeCell ref="AS44:BB44"/>
    <mergeCell ref="BF44:BN44"/>
    <mergeCell ref="BO44:BT44"/>
    <mergeCell ref="BU44:BZ44"/>
    <mergeCell ref="A43:P43"/>
    <mergeCell ref="Q43:T43"/>
    <mergeCell ref="U43:AB43"/>
    <mergeCell ref="AC43:AH43"/>
    <mergeCell ref="AS43:BB43"/>
    <mergeCell ref="BF43:BN43"/>
    <mergeCell ref="BO41:BT41"/>
    <mergeCell ref="BU41:BZ41"/>
    <mergeCell ref="A42:P42"/>
    <mergeCell ref="Q42:T42"/>
    <mergeCell ref="U42:AB42"/>
    <mergeCell ref="AC42:AH42"/>
    <mergeCell ref="AS42:BB42"/>
    <mergeCell ref="BF42:BN42"/>
    <mergeCell ref="BO42:BT42"/>
    <mergeCell ref="BU42:BZ42"/>
    <mergeCell ref="A41:P41"/>
    <mergeCell ref="Q41:T41"/>
    <mergeCell ref="U41:AB41"/>
    <mergeCell ref="AC41:AH41"/>
    <mergeCell ref="AS41:BB41"/>
    <mergeCell ref="BF41:BN41"/>
    <mergeCell ref="BO39:BT39"/>
    <mergeCell ref="BU39:BZ39"/>
    <mergeCell ref="A40:P40"/>
    <mergeCell ref="Q40:T40"/>
    <mergeCell ref="U40:AB40"/>
    <mergeCell ref="AC40:AH40"/>
    <mergeCell ref="AS40:BB40"/>
    <mergeCell ref="BF40:BN40"/>
    <mergeCell ref="BO40:BT40"/>
    <mergeCell ref="BU40:BZ40"/>
    <mergeCell ref="A39:P39"/>
    <mergeCell ref="Q39:T39"/>
    <mergeCell ref="U39:AB39"/>
    <mergeCell ref="AC39:AH39"/>
    <mergeCell ref="AS39:BB39"/>
    <mergeCell ref="BF39:BN39"/>
    <mergeCell ref="BO37:BT37"/>
    <mergeCell ref="BU37:BZ37"/>
    <mergeCell ref="A38:P38"/>
    <mergeCell ref="Q38:T38"/>
    <mergeCell ref="U38:AB38"/>
    <mergeCell ref="AC38:AH38"/>
    <mergeCell ref="AS38:BB38"/>
    <mergeCell ref="BF38:BN38"/>
    <mergeCell ref="BO38:BT38"/>
    <mergeCell ref="BU38:BZ38"/>
    <mergeCell ref="A37:P37"/>
    <mergeCell ref="Q37:T37"/>
    <mergeCell ref="U37:AB37"/>
    <mergeCell ref="AC37:AH37"/>
    <mergeCell ref="AS37:BB37"/>
    <mergeCell ref="BF37:BN37"/>
    <mergeCell ref="BO35:BT35"/>
    <mergeCell ref="BU35:BZ35"/>
    <mergeCell ref="A36:P36"/>
    <mergeCell ref="Q36:T36"/>
    <mergeCell ref="U36:AB36"/>
    <mergeCell ref="AC36:AH36"/>
    <mergeCell ref="AS36:BB36"/>
    <mergeCell ref="BF36:BN36"/>
    <mergeCell ref="BO36:BT36"/>
    <mergeCell ref="BU36:BZ36"/>
    <mergeCell ref="A35:P35"/>
    <mergeCell ref="Q35:T35"/>
    <mergeCell ref="U35:AB35"/>
    <mergeCell ref="AC35:AH35"/>
    <mergeCell ref="AS35:BB35"/>
    <mergeCell ref="BF35:BN35"/>
    <mergeCell ref="BO33:BT33"/>
    <mergeCell ref="BU33:BZ33"/>
    <mergeCell ref="A34:P34"/>
    <mergeCell ref="Q34:T34"/>
    <mergeCell ref="U34:AB34"/>
    <mergeCell ref="AC34:AH34"/>
    <mergeCell ref="AS34:BB34"/>
    <mergeCell ref="BF34:BN34"/>
    <mergeCell ref="BO34:BT34"/>
    <mergeCell ref="BU34:BZ34"/>
    <mergeCell ref="A33:P33"/>
    <mergeCell ref="Q33:T33"/>
    <mergeCell ref="U33:AB33"/>
    <mergeCell ref="AC33:AH33"/>
    <mergeCell ref="AS33:BB33"/>
    <mergeCell ref="BF33:BN33"/>
    <mergeCell ref="BO31:BT31"/>
    <mergeCell ref="BU31:BZ31"/>
    <mergeCell ref="A32:P32"/>
    <mergeCell ref="Q32:T32"/>
    <mergeCell ref="U32:AB32"/>
    <mergeCell ref="AC32:AH32"/>
    <mergeCell ref="AS32:BB32"/>
    <mergeCell ref="BF32:BN32"/>
    <mergeCell ref="BO32:BT32"/>
    <mergeCell ref="BU32:BZ32"/>
    <mergeCell ref="A31:P31"/>
    <mergeCell ref="Q31:T31"/>
    <mergeCell ref="U31:AB31"/>
    <mergeCell ref="AC31:AH31"/>
    <mergeCell ref="AS31:BB31"/>
    <mergeCell ref="BF31:BN31"/>
    <mergeCell ref="BO29:BT29"/>
    <mergeCell ref="BU29:BZ29"/>
    <mergeCell ref="A30:P30"/>
    <mergeCell ref="Q30:T30"/>
    <mergeCell ref="U30:AB30"/>
    <mergeCell ref="AC30:AH30"/>
    <mergeCell ref="AS30:BB30"/>
    <mergeCell ref="BF30:BN30"/>
    <mergeCell ref="BO30:BT30"/>
    <mergeCell ref="BU30:BZ30"/>
    <mergeCell ref="A29:P29"/>
    <mergeCell ref="Q29:T29"/>
    <mergeCell ref="U29:AB29"/>
    <mergeCell ref="AC29:AH29"/>
    <mergeCell ref="AS29:BB29"/>
    <mergeCell ref="BF29:BN29"/>
    <mergeCell ref="BO27:BT27"/>
    <mergeCell ref="BU27:BZ27"/>
    <mergeCell ref="A28:P28"/>
    <mergeCell ref="Q28:T28"/>
    <mergeCell ref="U28:AB28"/>
    <mergeCell ref="AC28:AH28"/>
    <mergeCell ref="AS28:BB28"/>
    <mergeCell ref="BF28:BN28"/>
    <mergeCell ref="BO28:BT28"/>
    <mergeCell ref="BU28:BZ28"/>
    <mergeCell ref="A27:P27"/>
    <mergeCell ref="Q27:T27"/>
    <mergeCell ref="U27:AB27"/>
    <mergeCell ref="AC27:AH27"/>
    <mergeCell ref="AS27:BB27"/>
    <mergeCell ref="BF27:BN27"/>
    <mergeCell ref="BO25:BT25"/>
    <mergeCell ref="BU25:BZ25"/>
    <mergeCell ref="A26:P26"/>
    <mergeCell ref="Q26:T26"/>
    <mergeCell ref="U26:AB26"/>
    <mergeCell ref="AC26:AH26"/>
    <mergeCell ref="AS26:BB26"/>
    <mergeCell ref="BF26:BN26"/>
    <mergeCell ref="BO26:BT26"/>
    <mergeCell ref="BU26:BZ26"/>
    <mergeCell ref="A25:P25"/>
    <mergeCell ref="Q25:T25"/>
    <mergeCell ref="U25:AB25"/>
    <mergeCell ref="AC25:AH25"/>
    <mergeCell ref="AS25:BB25"/>
    <mergeCell ref="BF25:BN25"/>
    <mergeCell ref="BO23:BT23"/>
    <mergeCell ref="BU23:BZ23"/>
    <mergeCell ref="A24:P24"/>
    <mergeCell ref="Q24:T24"/>
    <mergeCell ref="U24:AB24"/>
    <mergeCell ref="AC24:AH24"/>
    <mergeCell ref="AS24:BB24"/>
    <mergeCell ref="BF24:BN24"/>
    <mergeCell ref="BO24:BT24"/>
    <mergeCell ref="BU24:BZ24"/>
    <mergeCell ref="A23:P23"/>
    <mergeCell ref="Q23:T23"/>
    <mergeCell ref="U23:AB23"/>
    <mergeCell ref="AC23:AH23"/>
    <mergeCell ref="AS23:BB23"/>
    <mergeCell ref="BF23:BN23"/>
    <mergeCell ref="BO21:BT21"/>
    <mergeCell ref="BU21:BZ21"/>
    <mergeCell ref="A22:P22"/>
    <mergeCell ref="Q22:T22"/>
    <mergeCell ref="U22:AB22"/>
    <mergeCell ref="AC22:AH22"/>
    <mergeCell ref="AS22:BB22"/>
    <mergeCell ref="BF22:BN22"/>
    <mergeCell ref="BO22:BT22"/>
    <mergeCell ref="BU22:BZ22"/>
    <mergeCell ref="A21:P21"/>
    <mergeCell ref="Q21:T21"/>
    <mergeCell ref="U21:AB21"/>
    <mergeCell ref="AC21:AH21"/>
    <mergeCell ref="AS21:BB21"/>
    <mergeCell ref="BF21:BN21"/>
    <mergeCell ref="BO19:BT19"/>
    <mergeCell ref="BU19:BZ19"/>
    <mergeCell ref="A20:P20"/>
    <mergeCell ref="Q20:T20"/>
    <mergeCell ref="U20:AB20"/>
    <mergeCell ref="AC20:AH20"/>
    <mergeCell ref="AS20:BB20"/>
    <mergeCell ref="BF20:BN20"/>
    <mergeCell ref="BO20:BT20"/>
    <mergeCell ref="BU20:BZ20"/>
    <mergeCell ref="A19:P19"/>
    <mergeCell ref="Q19:T19"/>
    <mergeCell ref="U19:AB19"/>
    <mergeCell ref="AC19:AH19"/>
    <mergeCell ref="AS19:BB19"/>
    <mergeCell ref="BF19:BN19"/>
    <mergeCell ref="BO17:BT17"/>
    <mergeCell ref="BU17:BZ17"/>
    <mergeCell ref="A18:P18"/>
    <mergeCell ref="Q18:T18"/>
    <mergeCell ref="U18:AB18"/>
    <mergeCell ref="AC18:AH18"/>
    <mergeCell ref="AS18:BB18"/>
    <mergeCell ref="BF18:BN18"/>
    <mergeCell ref="BO18:BT18"/>
    <mergeCell ref="BU18:BZ18"/>
    <mergeCell ref="A17:P17"/>
    <mergeCell ref="Q17:T17"/>
    <mergeCell ref="U17:AB17"/>
    <mergeCell ref="AC17:AH17"/>
    <mergeCell ref="AS17:BB17"/>
    <mergeCell ref="BF17:BN17"/>
    <mergeCell ref="BO15:BT15"/>
    <mergeCell ref="BU15:BZ15"/>
    <mergeCell ref="A16:P16"/>
    <mergeCell ref="Q16:T16"/>
    <mergeCell ref="U16:AB16"/>
    <mergeCell ref="AC16:AH16"/>
    <mergeCell ref="AS16:BB16"/>
    <mergeCell ref="BF16:BN16"/>
    <mergeCell ref="BO16:BT16"/>
    <mergeCell ref="BU16:BZ16"/>
    <mergeCell ref="A15:P15"/>
    <mergeCell ref="Q15:T15"/>
    <mergeCell ref="U15:AB15"/>
    <mergeCell ref="AC15:AH15"/>
    <mergeCell ref="AS15:BB15"/>
    <mergeCell ref="BF15:BN15"/>
    <mergeCell ref="BO13:BT13"/>
    <mergeCell ref="BU13:BZ13"/>
    <mergeCell ref="A14:P14"/>
    <mergeCell ref="Q14:T14"/>
    <mergeCell ref="U14:AB14"/>
    <mergeCell ref="AC14:AH14"/>
    <mergeCell ref="AS14:BB14"/>
    <mergeCell ref="BF14:BN14"/>
    <mergeCell ref="BO14:BT14"/>
    <mergeCell ref="BU14:BZ14"/>
    <mergeCell ref="A13:P13"/>
    <mergeCell ref="Q13:T13"/>
    <mergeCell ref="U13:AB13"/>
    <mergeCell ref="AC13:AH13"/>
    <mergeCell ref="AS13:BB13"/>
    <mergeCell ref="BF13:BN13"/>
    <mergeCell ref="BO11:BT11"/>
    <mergeCell ref="BU11:BZ11"/>
    <mergeCell ref="A12:P12"/>
    <mergeCell ref="Q12:T12"/>
    <mergeCell ref="U12:AB12"/>
    <mergeCell ref="AC12:AH12"/>
    <mergeCell ref="AS12:BB12"/>
    <mergeCell ref="BF12:BN12"/>
    <mergeCell ref="BO12:BT12"/>
    <mergeCell ref="BU12:BZ12"/>
    <mergeCell ref="A11:P11"/>
    <mergeCell ref="Q11:T11"/>
    <mergeCell ref="U11:AB11"/>
    <mergeCell ref="AC11:AH11"/>
    <mergeCell ref="AS11:BB11"/>
    <mergeCell ref="BF11:BN11"/>
    <mergeCell ref="BU9:BZ9"/>
    <mergeCell ref="A10:P10"/>
    <mergeCell ref="Q10:T10"/>
    <mergeCell ref="U10:AB10"/>
    <mergeCell ref="AC10:AH10"/>
    <mergeCell ref="AS10:BB10"/>
    <mergeCell ref="BF10:BN10"/>
    <mergeCell ref="BO10:BT10"/>
    <mergeCell ref="BU10:BZ10"/>
    <mergeCell ref="AS8:BB8"/>
    <mergeCell ref="BO8:BT8"/>
    <mergeCell ref="BU8:BZ8"/>
    <mergeCell ref="A9:P9"/>
    <mergeCell ref="Q9:T9"/>
    <mergeCell ref="U9:AB9"/>
    <mergeCell ref="AC9:AH9"/>
    <mergeCell ref="AS9:BB9"/>
    <mergeCell ref="BF9:BN9"/>
    <mergeCell ref="BO9:BT9"/>
    <mergeCell ref="A5:P8"/>
    <mergeCell ref="Q5:T8"/>
    <mergeCell ref="U5:AB8"/>
    <mergeCell ref="AC5:BZ5"/>
    <mergeCell ref="AC6:AH8"/>
    <mergeCell ref="AI6:BZ6"/>
    <mergeCell ref="AI7:BB7"/>
    <mergeCell ref="BC7:BE7"/>
    <mergeCell ref="BF7:BN8"/>
    <mergeCell ref="BO7:BZ7"/>
    <mergeCell ref="BK1:BZ1"/>
    <mergeCell ref="A2:BY2"/>
    <mergeCell ref="AE3:AF3"/>
    <mergeCell ref="AG3:AT3"/>
    <mergeCell ref="AU3:AV3"/>
    <mergeCell ref="AW3:AY3"/>
  </mergeCells>
  <printOptions/>
  <pageMargins left="0.3937007874015748" right="0.3937007874015748" top="0.5905511811023623" bottom="0.5905511811023623" header="0" footer="0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U23"/>
  <sheetViews>
    <sheetView showGridLines="0" view="pageBreakPreview" zoomScale="110" zoomScaleSheetLayoutView="110" zoomScalePageLayoutView="0" workbookViewId="0" topLeftCell="A4">
      <selection activeCell="AW16" sqref="AW16:BD16"/>
    </sheetView>
  </sheetViews>
  <sheetFormatPr defaultColWidth="1.83203125" defaultRowHeight="12.75"/>
  <cols>
    <col min="1" max="11" width="1.83203125" style="0" customWidth="1"/>
    <col min="12" max="12" width="5.33203125" style="0" customWidth="1"/>
    <col min="13" max="24" width="1.83203125" style="0" customWidth="1"/>
    <col min="25" max="96" width="1.5" style="0" customWidth="1"/>
    <col min="97" max="98" width="1.83203125" style="0" customWidth="1"/>
    <col min="99" max="99" width="14.83203125" style="0" customWidth="1"/>
  </cols>
  <sheetData>
    <row r="1" spans="76:96" ht="12.75">
      <c r="BX1" s="366" t="s">
        <v>197</v>
      </c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</row>
    <row r="2" spans="2:95" s="3" customFormat="1" ht="15" customHeight="1">
      <c r="B2" s="204" t="s">
        <v>196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</row>
    <row r="3" spans="35:55" s="3" customFormat="1" ht="15">
      <c r="AI3" s="361" t="s">
        <v>36</v>
      </c>
      <c r="AJ3" s="361"/>
      <c r="AK3" s="358" t="str">
        <f>'Табл 2-2019'!AG3</f>
        <v>01 июня</v>
      </c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57" t="s">
        <v>37</v>
      </c>
      <c r="AY3" s="357"/>
      <c r="AZ3" s="358" t="s">
        <v>304</v>
      </c>
      <c r="BA3" s="358"/>
      <c r="BB3" s="358"/>
      <c r="BC3" s="7" t="s">
        <v>4</v>
      </c>
    </row>
    <row r="4" s="3" customFormat="1" ht="12.75" customHeight="1"/>
    <row r="5" spans="1:96" s="28" customFormat="1" ht="27.75" customHeight="1">
      <c r="A5" s="341" t="s">
        <v>20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50"/>
      <c r="M5" s="341" t="s">
        <v>109</v>
      </c>
      <c r="N5" s="342"/>
      <c r="O5" s="342"/>
      <c r="P5" s="342"/>
      <c r="Q5" s="342"/>
      <c r="R5" s="341" t="s">
        <v>110</v>
      </c>
      <c r="S5" s="342"/>
      <c r="T5" s="342"/>
      <c r="U5" s="342"/>
      <c r="V5" s="342"/>
      <c r="W5" s="342"/>
      <c r="X5" s="342"/>
      <c r="Y5" s="347" t="s">
        <v>111</v>
      </c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9"/>
    </row>
    <row r="6" spans="1:96" s="28" customFormat="1" ht="15" customHeight="1">
      <c r="A6" s="343"/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52"/>
      <c r="M6" s="343"/>
      <c r="N6" s="344"/>
      <c r="O6" s="344"/>
      <c r="P6" s="344"/>
      <c r="Q6" s="344"/>
      <c r="R6" s="343"/>
      <c r="S6" s="344"/>
      <c r="T6" s="344"/>
      <c r="U6" s="344"/>
      <c r="V6" s="344"/>
      <c r="W6" s="344"/>
      <c r="X6" s="344"/>
      <c r="Y6" s="341" t="s">
        <v>112</v>
      </c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50"/>
      <c r="AW6" s="347" t="s">
        <v>42</v>
      </c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9"/>
    </row>
    <row r="7" spans="1:96" s="28" customFormat="1" ht="77.25" customHeight="1">
      <c r="A7" s="343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52"/>
      <c r="M7" s="343"/>
      <c r="N7" s="344"/>
      <c r="O7" s="344"/>
      <c r="P7" s="344"/>
      <c r="Q7" s="344"/>
      <c r="R7" s="343"/>
      <c r="S7" s="344"/>
      <c r="T7" s="344"/>
      <c r="U7" s="344"/>
      <c r="V7" s="344"/>
      <c r="W7" s="344"/>
      <c r="X7" s="344"/>
      <c r="Y7" s="345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51"/>
      <c r="AW7" s="347" t="s">
        <v>122</v>
      </c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9"/>
      <c r="BU7" s="347" t="s">
        <v>123</v>
      </c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9"/>
    </row>
    <row r="8" spans="1:96" s="28" customFormat="1" ht="12.75">
      <c r="A8" s="343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52"/>
      <c r="M8" s="343"/>
      <c r="N8" s="344"/>
      <c r="O8" s="344"/>
      <c r="P8" s="344"/>
      <c r="Q8" s="344"/>
      <c r="R8" s="343"/>
      <c r="S8" s="344"/>
      <c r="T8" s="344"/>
      <c r="U8" s="344"/>
      <c r="V8" s="344"/>
      <c r="W8" s="344"/>
      <c r="X8" s="344"/>
      <c r="Y8" s="353" t="s">
        <v>6</v>
      </c>
      <c r="Z8" s="354"/>
      <c r="AA8" s="354"/>
      <c r="AB8" s="354"/>
      <c r="AC8" s="355" t="s">
        <v>304</v>
      </c>
      <c r="AD8" s="355"/>
      <c r="AE8" s="356" t="s">
        <v>4</v>
      </c>
      <c r="AF8" s="359"/>
      <c r="AG8" s="353" t="s">
        <v>6</v>
      </c>
      <c r="AH8" s="354"/>
      <c r="AI8" s="354"/>
      <c r="AJ8" s="354"/>
      <c r="AK8" s="355" t="s">
        <v>37</v>
      </c>
      <c r="AL8" s="355"/>
      <c r="AM8" s="356" t="s">
        <v>4</v>
      </c>
      <c r="AN8" s="356"/>
      <c r="AO8" s="353" t="s">
        <v>6</v>
      </c>
      <c r="AP8" s="354"/>
      <c r="AQ8" s="354"/>
      <c r="AR8" s="354"/>
      <c r="AS8" s="355" t="s">
        <v>469</v>
      </c>
      <c r="AT8" s="355"/>
      <c r="AU8" s="356" t="s">
        <v>4</v>
      </c>
      <c r="AV8" s="359"/>
      <c r="AW8" s="353" t="s">
        <v>6</v>
      </c>
      <c r="AX8" s="354"/>
      <c r="AY8" s="354"/>
      <c r="AZ8" s="354"/>
      <c r="BA8" s="355" t="str">
        <f>AC8</f>
        <v>19</v>
      </c>
      <c r="BB8" s="360"/>
      <c r="BC8" s="356" t="s">
        <v>4</v>
      </c>
      <c r="BD8" s="359"/>
      <c r="BE8" s="353" t="s">
        <v>6</v>
      </c>
      <c r="BF8" s="354"/>
      <c r="BG8" s="354"/>
      <c r="BH8" s="354"/>
      <c r="BI8" s="355" t="str">
        <f>AK8</f>
        <v>20</v>
      </c>
      <c r="BJ8" s="360"/>
      <c r="BK8" s="356" t="s">
        <v>4</v>
      </c>
      <c r="BL8" s="359"/>
      <c r="BM8" s="353" t="s">
        <v>6</v>
      </c>
      <c r="BN8" s="354"/>
      <c r="BO8" s="354"/>
      <c r="BP8" s="354"/>
      <c r="BQ8" s="355" t="str">
        <f>AS8</f>
        <v>21</v>
      </c>
      <c r="BR8" s="360"/>
      <c r="BS8" s="356" t="s">
        <v>4</v>
      </c>
      <c r="BT8" s="359"/>
      <c r="BU8" s="353" t="s">
        <v>6</v>
      </c>
      <c r="BV8" s="354"/>
      <c r="BW8" s="354"/>
      <c r="BX8" s="354"/>
      <c r="BY8" s="355" t="str">
        <f>AC8</f>
        <v>19</v>
      </c>
      <c r="BZ8" s="360"/>
      <c r="CA8" s="356" t="s">
        <v>4</v>
      </c>
      <c r="CB8" s="356"/>
      <c r="CC8" s="353" t="s">
        <v>6</v>
      </c>
      <c r="CD8" s="354"/>
      <c r="CE8" s="354"/>
      <c r="CF8" s="354"/>
      <c r="CG8" s="355" t="str">
        <f>AK8</f>
        <v>20</v>
      </c>
      <c r="CH8" s="360"/>
      <c r="CI8" s="356" t="s">
        <v>4</v>
      </c>
      <c r="CJ8" s="359"/>
      <c r="CK8" s="353" t="s">
        <v>6</v>
      </c>
      <c r="CL8" s="354"/>
      <c r="CM8" s="354"/>
      <c r="CN8" s="354"/>
      <c r="CO8" s="355" t="str">
        <f>AS8</f>
        <v>21</v>
      </c>
      <c r="CP8" s="360"/>
      <c r="CQ8" s="356" t="s">
        <v>4</v>
      </c>
      <c r="CR8" s="359"/>
    </row>
    <row r="9" spans="1:96" s="28" customFormat="1" ht="41.25" customHeight="1">
      <c r="A9" s="345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51"/>
      <c r="M9" s="345"/>
      <c r="N9" s="346"/>
      <c r="O9" s="346"/>
      <c r="P9" s="346"/>
      <c r="Q9" s="346"/>
      <c r="R9" s="345"/>
      <c r="S9" s="346"/>
      <c r="T9" s="346"/>
      <c r="U9" s="346"/>
      <c r="V9" s="346"/>
      <c r="W9" s="346"/>
      <c r="X9" s="346"/>
      <c r="Y9" s="363" t="s">
        <v>113</v>
      </c>
      <c r="Z9" s="364"/>
      <c r="AA9" s="364"/>
      <c r="AB9" s="364"/>
      <c r="AC9" s="364"/>
      <c r="AD9" s="364"/>
      <c r="AE9" s="364"/>
      <c r="AF9" s="365"/>
      <c r="AG9" s="363" t="s">
        <v>114</v>
      </c>
      <c r="AH9" s="364"/>
      <c r="AI9" s="364"/>
      <c r="AJ9" s="364"/>
      <c r="AK9" s="364"/>
      <c r="AL9" s="364"/>
      <c r="AM9" s="364"/>
      <c r="AN9" s="364"/>
      <c r="AO9" s="363" t="s">
        <v>115</v>
      </c>
      <c r="AP9" s="364"/>
      <c r="AQ9" s="364"/>
      <c r="AR9" s="364"/>
      <c r="AS9" s="364"/>
      <c r="AT9" s="364"/>
      <c r="AU9" s="364"/>
      <c r="AV9" s="365"/>
      <c r="AW9" s="363" t="s">
        <v>113</v>
      </c>
      <c r="AX9" s="364"/>
      <c r="AY9" s="364"/>
      <c r="AZ9" s="364"/>
      <c r="BA9" s="364"/>
      <c r="BB9" s="364"/>
      <c r="BC9" s="364"/>
      <c r="BD9" s="365"/>
      <c r="BE9" s="363" t="s">
        <v>114</v>
      </c>
      <c r="BF9" s="364"/>
      <c r="BG9" s="364"/>
      <c r="BH9" s="364"/>
      <c r="BI9" s="364"/>
      <c r="BJ9" s="364"/>
      <c r="BK9" s="364"/>
      <c r="BL9" s="365"/>
      <c r="BM9" s="363" t="s">
        <v>115</v>
      </c>
      <c r="BN9" s="364"/>
      <c r="BO9" s="364"/>
      <c r="BP9" s="364"/>
      <c r="BQ9" s="364"/>
      <c r="BR9" s="364"/>
      <c r="BS9" s="364"/>
      <c r="BT9" s="365"/>
      <c r="BU9" s="363" t="s">
        <v>113</v>
      </c>
      <c r="BV9" s="364"/>
      <c r="BW9" s="364"/>
      <c r="BX9" s="364"/>
      <c r="BY9" s="364"/>
      <c r="BZ9" s="364"/>
      <c r="CA9" s="364"/>
      <c r="CB9" s="364"/>
      <c r="CC9" s="363" t="s">
        <v>114</v>
      </c>
      <c r="CD9" s="364"/>
      <c r="CE9" s="364"/>
      <c r="CF9" s="364"/>
      <c r="CG9" s="364"/>
      <c r="CH9" s="364"/>
      <c r="CI9" s="364"/>
      <c r="CJ9" s="365"/>
      <c r="CK9" s="363" t="s">
        <v>115</v>
      </c>
      <c r="CL9" s="364"/>
      <c r="CM9" s="364"/>
      <c r="CN9" s="364"/>
      <c r="CO9" s="364"/>
      <c r="CP9" s="364"/>
      <c r="CQ9" s="364"/>
      <c r="CR9" s="365"/>
    </row>
    <row r="10" spans="1:99" s="28" customFormat="1" ht="12.75">
      <c r="A10" s="347">
        <v>1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9"/>
      <c r="M10" s="347">
        <v>2</v>
      </c>
      <c r="N10" s="348"/>
      <c r="O10" s="348"/>
      <c r="P10" s="348"/>
      <c r="Q10" s="348"/>
      <c r="R10" s="347">
        <v>3</v>
      </c>
      <c r="S10" s="348"/>
      <c r="T10" s="348"/>
      <c r="U10" s="348"/>
      <c r="V10" s="348"/>
      <c r="W10" s="348"/>
      <c r="X10" s="348"/>
      <c r="Y10" s="347">
        <v>4</v>
      </c>
      <c r="Z10" s="348"/>
      <c r="AA10" s="348"/>
      <c r="AB10" s="348"/>
      <c r="AC10" s="348"/>
      <c r="AD10" s="348"/>
      <c r="AE10" s="348"/>
      <c r="AF10" s="349"/>
      <c r="AG10" s="347">
        <v>5</v>
      </c>
      <c r="AH10" s="348"/>
      <c r="AI10" s="348"/>
      <c r="AJ10" s="348"/>
      <c r="AK10" s="348"/>
      <c r="AL10" s="348"/>
      <c r="AM10" s="348"/>
      <c r="AN10" s="348"/>
      <c r="AO10" s="347">
        <v>6</v>
      </c>
      <c r="AP10" s="348"/>
      <c r="AQ10" s="348"/>
      <c r="AR10" s="348"/>
      <c r="AS10" s="348"/>
      <c r="AT10" s="348"/>
      <c r="AU10" s="348"/>
      <c r="AV10" s="349"/>
      <c r="AW10" s="347">
        <v>7</v>
      </c>
      <c r="AX10" s="348"/>
      <c r="AY10" s="348"/>
      <c r="AZ10" s="348"/>
      <c r="BA10" s="348"/>
      <c r="BB10" s="348"/>
      <c r="BC10" s="348"/>
      <c r="BD10" s="349"/>
      <c r="BE10" s="347">
        <v>8</v>
      </c>
      <c r="BF10" s="348"/>
      <c r="BG10" s="348"/>
      <c r="BH10" s="348"/>
      <c r="BI10" s="348"/>
      <c r="BJ10" s="348"/>
      <c r="BK10" s="348"/>
      <c r="BL10" s="349"/>
      <c r="BM10" s="347">
        <v>9</v>
      </c>
      <c r="BN10" s="348"/>
      <c r="BO10" s="348"/>
      <c r="BP10" s="348"/>
      <c r="BQ10" s="348"/>
      <c r="BR10" s="348"/>
      <c r="BS10" s="348"/>
      <c r="BT10" s="349"/>
      <c r="BU10" s="347">
        <v>10</v>
      </c>
      <c r="BV10" s="348"/>
      <c r="BW10" s="348"/>
      <c r="BX10" s="348"/>
      <c r="BY10" s="348"/>
      <c r="BZ10" s="348"/>
      <c r="CA10" s="348"/>
      <c r="CB10" s="348"/>
      <c r="CC10" s="347">
        <v>11</v>
      </c>
      <c r="CD10" s="348"/>
      <c r="CE10" s="348"/>
      <c r="CF10" s="348"/>
      <c r="CG10" s="348"/>
      <c r="CH10" s="348"/>
      <c r="CI10" s="348"/>
      <c r="CJ10" s="349"/>
      <c r="CK10" s="347">
        <v>12</v>
      </c>
      <c r="CL10" s="348"/>
      <c r="CM10" s="348"/>
      <c r="CN10" s="348"/>
      <c r="CO10" s="348"/>
      <c r="CP10" s="348"/>
      <c r="CQ10" s="348"/>
      <c r="CR10" s="349"/>
      <c r="CU10" s="28" t="s">
        <v>318</v>
      </c>
    </row>
    <row r="11" spans="1:99" s="28" customFormat="1" ht="38.25" customHeight="1">
      <c r="A11" s="334" t="s">
        <v>116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6"/>
      <c r="M11" s="337" t="s">
        <v>117</v>
      </c>
      <c r="N11" s="338"/>
      <c r="O11" s="338"/>
      <c r="P11" s="338"/>
      <c r="Q11" s="338"/>
      <c r="R11" s="337" t="s">
        <v>46</v>
      </c>
      <c r="S11" s="338"/>
      <c r="T11" s="338"/>
      <c r="U11" s="338"/>
      <c r="V11" s="338"/>
      <c r="W11" s="338"/>
      <c r="X11" s="338"/>
      <c r="Y11" s="331">
        <f>AW11+BU11</f>
        <v>32137744.46</v>
      </c>
      <c r="Z11" s="332"/>
      <c r="AA11" s="332"/>
      <c r="AB11" s="332"/>
      <c r="AC11" s="332"/>
      <c r="AD11" s="332"/>
      <c r="AE11" s="332"/>
      <c r="AF11" s="333"/>
      <c r="AG11" s="331">
        <f>BE11+CC11</f>
        <v>32271005.490000002</v>
      </c>
      <c r="AH11" s="332"/>
      <c r="AI11" s="332"/>
      <c r="AJ11" s="332"/>
      <c r="AK11" s="332"/>
      <c r="AL11" s="332"/>
      <c r="AM11" s="332"/>
      <c r="AN11" s="333"/>
      <c r="AO11" s="331">
        <f>BM11+CK11</f>
        <v>32271005.490000002</v>
      </c>
      <c r="AP11" s="332"/>
      <c r="AQ11" s="332"/>
      <c r="AR11" s="332"/>
      <c r="AS11" s="332"/>
      <c r="AT11" s="332"/>
      <c r="AU11" s="332"/>
      <c r="AV11" s="333"/>
      <c r="AW11" s="331">
        <f>AW12+AW16</f>
        <v>32137744.46</v>
      </c>
      <c r="AX11" s="332"/>
      <c r="AY11" s="332"/>
      <c r="AZ11" s="332"/>
      <c r="BA11" s="332"/>
      <c r="BB11" s="332"/>
      <c r="BC11" s="332"/>
      <c r="BD11" s="333"/>
      <c r="BE11" s="331">
        <f>BE12+BE16</f>
        <v>32271005.490000002</v>
      </c>
      <c r="BF11" s="332"/>
      <c r="BG11" s="332"/>
      <c r="BH11" s="332"/>
      <c r="BI11" s="332"/>
      <c r="BJ11" s="332"/>
      <c r="BK11" s="332"/>
      <c r="BL11" s="333"/>
      <c r="BM11" s="331">
        <f>BM12+BM16</f>
        <v>32271005.490000002</v>
      </c>
      <c r="BN11" s="332"/>
      <c r="BO11" s="332"/>
      <c r="BP11" s="332"/>
      <c r="BQ11" s="332"/>
      <c r="BR11" s="332"/>
      <c r="BS11" s="332"/>
      <c r="BT11" s="333"/>
      <c r="BU11" s="331">
        <f>BU12+BU16</f>
        <v>0</v>
      </c>
      <c r="BV11" s="332"/>
      <c r="BW11" s="332"/>
      <c r="BX11" s="332"/>
      <c r="BY11" s="332"/>
      <c r="BZ11" s="332"/>
      <c r="CA11" s="332"/>
      <c r="CB11" s="333"/>
      <c r="CC11" s="331">
        <f>CC12+CC16</f>
        <v>0</v>
      </c>
      <c r="CD11" s="332"/>
      <c r="CE11" s="332"/>
      <c r="CF11" s="332"/>
      <c r="CG11" s="332"/>
      <c r="CH11" s="332"/>
      <c r="CI11" s="332"/>
      <c r="CJ11" s="333"/>
      <c r="CK11" s="331">
        <f>CK12+CK16</f>
        <v>0</v>
      </c>
      <c r="CL11" s="332"/>
      <c r="CM11" s="332"/>
      <c r="CN11" s="332"/>
      <c r="CO11" s="332"/>
      <c r="CP11" s="332"/>
      <c r="CQ11" s="332"/>
      <c r="CR11" s="333"/>
      <c r="CU11" s="154">
        <f>'Табл 2-2019'!AC36-'Табл 2.1'!Y11</f>
        <v>0</v>
      </c>
    </row>
    <row r="12" spans="1:96" s="28" customFormat="1" ht="50.25" customHeight="1">
      <c r="A12" s="334" t="s">
        <v>118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6"/>
      <c r="M12" s="337" t="s">
        <v>119</v>
      </c>
      <c r="N12" s="338"/>
      <c r="O12" s="338"/>
      <c r="P12" s="338"/>
      <c r="Q12" s="338"/>
      <c r="R12" s="337" t="s">
        <v>46</v>
      </c>
      <c r="S12" s="338"/>
      <c r="T12" s="338"/>
      <c r="U12" s="338"/>
      <c r="V12" s="338"/>
      <c r="W12" s="338"/>
      <c r="X12" s="338"/>
      <c r="Y12" s="331">
        <f>AW12+BU12</f>
        <v>0</v>
      </c>
      <c r="Z12" s="332"/>
      <c r="AA12" s="332"/>
      <c r="AB12" s="332"/>
      <c r="AC12" s="332"/>
      <c r="AD12" s="332"/>
      <c r="AE12" s="332"/>
      <c r="AF12" s="333"/>
      <c r="AG12" s="331">
        <f>BE12+CC12</f>
        <v>0</v>
      </c>
      <c r="AH12" s="332"/>
      <c r="AI12" s="332"/>
      <c r="AJ12" s="332"/>
      <c r="AK12" s="332"/>
      <c r="AL12" s="332"/>
      <c r="AM12" s="332"/>
      <c r="AN12" s="333"/>
      <c r="AO12" s="331">
        <f>BM12+CK12</f>
        <v>0</v>
      </c>
      <c r="AP12" s="332"/>
      <c r="AQ12" s="332"/>
      <c r="AR12" s="332"/>
      <c r="AS12" s="332"/>
      <c r="AT12" s="332"/>
      <c r="AU12" s="332"/>
      <c r="AV12" s="333"/>
      <c r="AW12" s="331">
        <f>SUM(AW13:BD15)</f>
        <v>0</v>
      </c>
      <c r="AX12" s="332"/>
      <c r="AY12" s="332"/>
      <c r="AZ12" s="332"/>
      <c r="BA12" s="332"/>
      <c r="BB12" s="332"/>
      <c r="BC12" s="332"/>
      <c r="BD12" s="333"/>
      <c r="BE12" s="331">
        <f>SUM(BE13:BL15)</f>
        <v>0</v>
      </c>
      <c r="BF12" s="332"/>
      <c r="BG12" s="332"/>
      <c r="BH12" s="332"/>
      <c r="BI12" s="332"/>
      <c r="BJ12" s="332"/>
      <c r="BK12" s="332"/>
      <c r="BL12" s="333"/>
      <c r="BM12" s="331">
        <f>SUM(BM13:BT15)</f>
        <v>0</v>
      </c>
      <c r="BN12" s="332"/>
      <c r="BO12" s="332"/>
      <c r="BP12" s="332"/>
      <c r="BQ12" s="332"/>
      <c r="BR12" s="332"/>
      <c r="BS12" s="332"/>
      <c r="BT12" s="333"/>
      <c r="BU12" s="331">
        <f>SUM(BU13:CB15)</f>
        <v>0</v>
      </c>
      <c r="BV12" s="332"/>
      <c r="BW12" s="332"/>
      <c r="BX12" s="332"/>
      <c r="BY12" s="332"/>
      <c r="BZ12" s="332"/>
      <c r="CA12" s="332"/>
      <c r="CB12" s="333"/>
      <c r="CC12" s="331">
        <f>SUM(CC13:CJ15)</f>
        <v>0</v>
      </c>
      <c r="CD12" s="332"/>
      <c r="CE12" s="332"/>
      <c r="CF12" s="332"/>
      <c r="CG12" s="332"/>
      <c r="CH12" s="332"/>
      <c r="CI12" s="332"/>
      <c r="CJ12" s="333"/>
      <c r="CK12" s="331">
        <f>SUM(CK13:CR15)</f>
        <v>0</v>
      </c>
      <c r="CL12" s="332"/>
      <c r="CM12" s="332"/>
      <c r="CN12" s="332"/>
      <c r="CO12" s="332"/>
      <c r="CP12" s="332"/>
      <c r="CQ12" s="332"/>
      <c r="CR12" s="333"/>
    </row>
    <row r="13" spans="1:96" s="28" customFormat="1" ht="17.25" customHeight="1">
      <c r="A13" s="334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6"/>
      <c r="M13" s="337" t="s">
        <v>456</v>
      </c>
      <c r="N13" s="338"/>
      <c r="O13" s="338"/>
      <c r="P13" s="338"/>
      <c r="Q13" s="338"/>
      <c r="R13" s="337" t="s">
        <v>340</v>
      </c>
      <c r="S13" s="338"/>
      <c r="T13" s="338"/>
      <c r="U13" s="338"/>
      <c r="V13" s="338"/>
      <c r="W13" s="338"/>
      <c r="X13" s="338"/>
      <c r="Y13" s="331">
        <f>AW13+BU13</f>
        <v>0</v>
      </c>
      <c r="Z13" s="332"/>
      <c r="AA13" s="332"/>
      <c r="AB13" s="332"/>
      <c r="AC13" s="332"/>
      <c r="AD13" s="332"/>
      <c r="AE13" s="332"/>
      <c r="AF13" s="333"/>
      <c r="AG13" s="331"/>
      <c r="AH13" s="332"/>
      <c r="AI13" s="332"/>
      <c r="AJ13" s="332"/>
      <c r="AK13" s="332"/>
      <c r="AL13" s="332"/>
      <c r="AM13" s="332"/>
      <c r="AN13" s="333"/>
      <c r="AO13" s="331"/>
      <c r="AP13" s="332"/>
      <c r="AQ13" s="332"/>
      <c r="AR13" s="332"/>
      <c r="AS13" s="332"/>
      <c r="AT13" s="332"/>
      <c r="AU13" s="332"/>
      <c r="AV13" s="333"/>
      <c r="AW13" s="331">
        <v>0</v>
      </c>
      <c r="AX13" s="332"/>
      <c r="AY13" s="332"/>
      <c r="AZ13" s="332"/>
      <c r="BA13" s="332"/>
      <c r="BB13" s="332"/>
      <c r="BC13" s="332"/>
      <c r="BD13" s="333"/>
      <c r="BE13" s="331"/>
      <c r="BF13" s="332"/>
      <c r="BG13" s="332"/>
      <c r="BH13" s="332"/>
      <c r="BI13" s="332"/>
      <c r="BJ13" s="332"/>
      <c r="BK13" s="332"/>
      <c r="BL13" s="333"/>
      <c r="BM13" s="331"/>
      <c r="BN13" s="332"/>
      <c r="BO13" s="332"/>
      <c r="BP13" s="332"/>
      <c r="BQ13" s="332"/>
      <c r="BR13" s="332"/>
      <c r="BS13" s="332"/>
      <c r="BT13" s="333"/>
      <c r="BU13" s="331">
        <v>0</v>
      </c>
      <c r="BV13" s="332"/>
      <c r="BW13" s="332"/>
      <c r="BX13" s="332"/>
      <c r="BY13" s="332"/>
      <c r="BZ13" s="332"/>
      <c r="CA13" s="332"/>
      <c r="CB13" s="332"/>
      <c r="CC13" s="331"/>
      <c r="CD13" s="332"/>
      <c r="CE13" s="332"/>
      <c r="CF13" s="332"/>
      <c r="CG13" s="332"/>
      <c r="CH13" s="332"/>
      <c r="CI13" s="332"/>
      <c r="CJ13" s="333"/>
      <c r="CK13" s="331"/>
      <c r="CL13" s="332"/>
      <c r="CM13" s="332"/>
      <c r="CN13" s="332"/>
      <c r="CO13" s="332"/>
      <c r="CP13" s="332"/>
      <c r="CQ13" s="332"/>
      <c r="CR13" s="333"/>
    </row>
    <row r="14" spans="1:96" s="28" customFormat="1" ht="17.25" customHeight="1">
      <c r="A14" s="334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6"/>
      <c r="M14" s="337" t="s">
        <v>457</v>
      </c>
      <c r="N14" s="338"/>
      <c r="O14" s="338"/>
      <c r="P14" s="338"/>
      <c r="Q14" s="338"/>
      <c r="R14" s="337" t="s">
        <v>455</v>
      </c>
      <c r="S14" s="338"/>
      <c r="T14" s="338"/>
      <c r="U14" s="338"/>
      <c r="V14" s="338"/>
      <c r="W14" s="338"/>
      <c r="X14" s="338"/>
      <c r="Y14" s="331"/>
      <c r="Z14" s="332"/>
      <c r="AA14" s="332"/>
      <c r="AB14" s="332"/>
      <c r="AC14" s="332"/>
      <c r="AD14" s="332"/>
      <c r="AE14" s="332"/>
      <c r="AF14" s="333"/>
      <c r="AG14" s="331">
        <f>BE14+CC14</f>
        <v>0</v>
      </c>
      <c r="AH14" s="332"/>
      <c r="AI14" s="332"/>
      <c r="AJ14" s="332"/>
      <c r="AK14" s="332"/>
      <c r="AL14" s="332"/>
      <c r="AM14" s="332"/>
      <c r="AN14" s="333"/>
      <c r="AO14" s="331"/>
      <c r="AP14" s="332"/>
      <c r="AQ14" s="332"/>
      <c r="AR14" s="332"/>
      <c r="AS14" s="332"/>
      <c r="AT14" s="332"/>
      <c r="AU14" s="332"/>
      <c r="AV14" s="333"/>
      <c r="AW14" s="331"/>
      <c r="AX14" s="332"/>
      <c r="AY14" s="332"/>
      <c r="AZ14" s="332"/>
      <c r="BA14" s="332"/>
      <c r="BB14" s="332"/>
      <c r="BC14" s="332"/>
      <c r="BD14" s="333"/>
      <c r="BE14" s="331">
        <v>0</v>
      </c>
      <c r="BF14" s="332"/>
      <c r="BG14" s="332"/>
      <c r="BH14" s="332"/>
      <c r="BI14" s="332"/>
      <c r="BJ14" s="332"/>
      <c r="BK14" s="332"/>
      <c r="BL14" s="333"/>
      <c r="BM14" s="331"/>
      <c r="BN14" s="332"/>
      <c r="BO14" s="332"/>
      <c r="BP14" s="332"/>
      <c r="BQ14" s="332"/>
      <c r="BR14" s="332"/>
      <c r="BS14" s="332"/>
      <c r="BT14" s="333"/>
      <c r="BU14" s="331"/>
      <c r="BV14" s="332"/>
      <c r="BW14" s="332"/>
      <c r="BX14" s="332"/>
      <c r="BY14" s="332"/>
      <c r="BZ14" s="332"/>
      <c r="CA14" s="332"/>
      <c r="CB14" s="332"/>
      <c r="CC14" s="331">
        <v>0</v>
      </c>
      <c r="CD14" s="332"/>
      <c r="CE14" s="332"/>
      <c r="CF14" s="332"/>
      <c r="CG14" s="332"/>
      <c r="CH14" s="332"/>
      <c r="CI14" s="332"/>
      <c r="CJ14" s="333"/>
      <c r="CK14" s="331"/>
      <c r="CL14" s="332"/>
      <c r="CM14" s="332"/>
      <c r="CN14" s="332"/>
      <c r="CO14" s="332"/>
      <c r="CP14" s="332"/>
      <c r="CQ14" s="332"/>
      <c r="CR14" s="333"/>
    </row>
    <row r="15" spans="1:96" s="28" customFormat="1" ht="17.25" customHeight="1">
      <c r="A15" s="334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6"/>
      <c r="M15" s="337" t="s">
        <v>458</v>
      </c>
      <c r="N15" s="338"/>
      <c r="O15" s="338"/>
      <c r="P15" s="338"/>
      <c r="Q15" s="338"/>
      <c r="R15" s="337" t="s">
        <v>477</v>
      </c>
      <c r="S15" s="338"/>
      <c r="T15" s="338"/>
      <c r="U15" s="338"/>
      <c r="V15" s="338"/>
      <c r="W15" s="338"/>
      <c r="X15" s="338"/>
      <c r="Y15" s="331"/>
      <c r="Z15" s="332"/>
      <c r="AA15" s="332"/>
      <c r="AB15" s="332"/>
      <c r="AC15" s="332"/>
      <c r="AD15" s="332"/>
      <c r="AE15" s="332"/>
      <c r="AF15" s="333"/>
      <c r="AG15" s="331"/>
      <c r="AH15" s="332"/>
      <c r="AI15" s="332"/>
      <c r="AJ15" s="332"/>
      <c r="AK15" s="332"/>
      <c r="AL15" s="332"/>
      <c r="AM15" s="332"/>
      <c r="AN15" s="333"/>
      <c r="AO15" s="331">
        <f>BM15+CK15</f>
        <v>0</v>
      </c>
      <c r="AP15" s="332"/>
      <c r="AQ15" s="332"/>
      <c r="AR15" s="332"/>
      <c r="AS15" s="332"/>
      <c r="AT15" s="332"/>
      <c r="AU15" s="332"/>
      <c r="AV15" s="333"/>
      <c r="AW15" s="331"/>
      <c r="AX15" s="332"/>
      <c r="AY15" s="332"/>
      <c r="AZ15" s="332"/>
      <c r="BA15" s="332"/>
      <c r="BB15" s="332"/>
      <c r="BC15" s="332"/>
      <c r="BD15" s="333"/>
      <c r="BE15" s="331"/>
      <c r="BF15" s="332"/>
      <c r="BG15" s="332"/>
      <c r="BH15" s="332"/>
      <c r="BI15" s="332"/>
      <c r="BJ15" s="332"/>
      <c r="BK15" s="332"/>
      <c r="BL15" s="333"/>
      <c r="BM15" s="331">
        <v>0</v>
      </c>
      <c r="BN15" s="332"/>
      <c r="BO15" s="332"/>
      <c r="BP15" s="332"/>
      <c r="BQ15" s="332"/>
      <c r="BR15" s="332"/>
      <c r="BS15" s="332"/>
      <c r="BT15" s="333"/>
      <c r="BU15" s="331"/>
      <c r="BV15" s="332"/>
      <c r="BW15" s="332"/>
      <c r="BX15" s="332"/>
      <c r="BY15" s="332"/>
      <c r="BZ15" s="332"/>
      <c r="CA15" s="332"/>
      <c r="CB15" s="332"/>
      <c r="CC15" s="331"/>
      <c r="CD15" s="332"/>
      <c r="CE15" s="332"/>
      <c r="CF15" s="332"/>
      <c r="CG15" s="332"/>
      <c r="CH15" s="332"/>
      <c r="CI15" s="332"/>
      <c r="CJ15" s="333"/>
      <c r="CK15" s="331">
        <v>0</v>
      </c>
      <c r="CL15" s="332"/>
      <c r="CM15" s="332"/>
      <c r="CN15" s="332"/>
      <c r="CO15" s="332"/>
      <c r="CP15" s="332"/>
      <c r="CQ15" s="332"/>
      <c r="CR15" s="333"/>
    </row>
    <row r="16" spans="1:96" s="28" customFormat="1" ht="37.5" customHeight="1">
      <c r="A16" s="334" t="s">
        <v>120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6"/>
      <c r="M16" s="337" t="s">
        <v>121</v>
      </c>
      <c r="N16" s="338"/>
      <c r="O16" s="338"/>
      <c r="P16" s="338"/>
      <c r="Q16" s="338"/>
      <c r="R16" s="337"/>
      <c r="S16" s="338"/>
      <c r="T16" s="338"/>
      <c r="U16" s="338"/>
      <c r="V16" s="338"/>
      <c r="W16" s="338"/>
      <c r="X16" s="338"/>
      <c r="Y16" s="331">
        <f>AW16+BU16</f>
        <v>32137744.46</v>
      </c>
      <c r="Z16" s="332"/>
      <c r="AA16" s="332"/>
      <c r="AB16" s="332"/>
      <c r="AC16" s="332"/>
      <c r="AD16" s="332"/>
      <c r="AE16" s="332"/>
      <c r="AF16" s="333"/>
      <c r="AG16" s="331">
        <f>BE16+CC16</f>
        <v>32271005.490000002</v>
      </c>
      <c r="AH16" s="332"/>
      <c r="AI16" s="332"/>
      <c r="AJ16" s="332"/>
      <c r="AK16" s="332"/>
      <c r="AL16" s="332"/>
      <c r="AM16" s="332"/>
      <c r="AN16" s="333"/>
      <c r="AO16" s="331">
        <f>BM16+CK16</f>
        <v>32271005.490000002</v>
      </c>
      <c r="AP16" s="332"/>
      <c r="AQ16" s="332"/>
      <c r="AR16" s="332"/>
      <c r="AS16" s="332"/>
      <c r="AT16" s="332"/>
      <c r="AU16" s="332"/>
      <c r="AV16" s="333"/>
      <c r="AW16" s="370">
        <f>'Табл 2-2019'!AC36</f>
        <v>32137744.46</v>
      </c>
      <c r="AX16" s="371"/>
      <c r="AY16" s="371"/>
      <c r="AZ16" s="371"/>
      <c r="BA16" s="371"/>
      <c r="BB16" s="371"/>
      <c r="BC16" s="371"/>
      <c r="BD16" s="372"/>
      <c r="BE16" s="367">
        <f>'Табл 2-2020'!AC36</f>
        <v>32271005.490000002</v>
      </c>
      <c r="BF16" s="368"/>
      <c r="BG16" s="368"/>
      <c r="BH16" s="368"/>
      <c r="BI16" s="368"/>
      <c r="BJ16" s="368"/>
      <c r="BK16" s="368"/>
      <c r="BL16" s="369"/>
      <c r="BM16" s="367">
        <f>'Табл 2-2021'!AC36</f>
        <v>32271005.490000002</v>
      </c>
      <c r="BN16" s="368"/>
      <c r="BO16" s="368"/>
      <c r="BP16" s="368"/>
      <c r="BQ16" s="368"/>
      <c r="BR16" s="368"/>
      <c r="BS16" s="368"/>
      <c r="BT16" s="369"/>
      <c r="BU16" s="331">
        <v>0</v>
      </c>
      <c r="BV16" s="332"/>
      <c r="BW16" s="332"/>
      <c r="BX16" s="332"/>
      <c r="BY16" s="332"/>
      <c r="BZ16" s="332"/>
      <c r="CA16" s="332"/>
      <c r="CB16" s="332"/>
      <c r="CC16" s="331">
        <v>0</v>
      </c>
      <c r="CD16" s="332"/>
      <c r="CE16" s="332"/>
      <c r="CF16" s="332"/>
      <c r="CG16" s="332"/>
      <c r="CH16" s="332"/>
      <c r="CI16" s="332"/>
      <c r="CJ16" s="333"/>
      <c r="CK16" s="331">
        <v>0</v>
      </c>
      <c r="CL16" s="332"/>
      <c r="CM16" s="332"/>
      <c r="CN16" s="332"/>
      <c r="CO16" s="332"/>
      <c r="CP16" s="332"/>
      <c r="CQ16" s="332"/>
      <c r="CR16" s="333"/>
    </row>
    <row r="17" spans="1:96" s="28" customFormat="1" ht="17.25" customHeight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7"/>
      <c r="M17" s="337" t="s">
        <v>337</v>
      </c>
      <c r="N17" s="338"/>
      <c r="O17" s="338"/>
      <c r="P17" s="338"/>
      <c r="Q17" s="339"/>
      <c r="R17" s="337" t="s">
        <v>340</v>
      </c>
      <c r="S17" s="338"/>
      <c r="T17" s="338"/>
      <c r="U17" s="338"/>
      <c r="V17" s="338"/>
      <c r="W17" s="338"/>
      <c r="X17" s="338"/>
      <c r="Y17" s="331">
        <f>Y16</f>
        <v>32137744.46</v>
      </c>
      <c r="Z17" s="332"/>
      <c r="AA17" s="332"/>
      <c r="AB17" s="332"/>
      <c r="AC17" s="332"/>
      <c r="AD17" s="332"/>
      <c r="AE17" s="332"/>
      <c r="AF17" s="333"/>
      <c r="AG17" s="331"/>
      <c r="AH17" s="332"/>
      <c r="AI17" s="332"/>
      <c r="AJ17" s="332"/>
      <c r="AK17" s="332"/>
      <c r="AL17" s="332"/>
      <c r="AM17" s="332"/>
      <c r="AN17" s="332"/>
      <c r="AO17" s="331"/>
      <c r="AP17" s="332"/>
      <c r="AQ17" s="332"/>
      <c r="AR17" s="332"/>
      <c r="AS17" s="332"/>
      <c r="AT17" s="332"/>
      <c r="AU17" s="332"/>
      <c r="AV17" s="333"/>
      <c r="AW17" s="331">
        <f>AW16</f>
        <v>32137744.46</v>
      </c>
      <c r="AX17" s="332"/>
      <c r="AY17" s="332"/>
      <c r="AZ17" s="332"/>
      <c r="BA17" s="332"/>
      <c r="BB17" s="332"/>
      <c r="BC17" s="332"/>
      <c r="BD17" s="333"/>
      <c r="BE17" s="158"/>
      <c r="BF17" s="159"/>
      <c r="BG17" s="159"/>
      <c r="BH17" s="159"/>
      <c r="BI17" s="159"/>
      <c r="BJ17" s="159"/>
      <c r="BK17" s="159"/>
      <c r="BL17" s="160"/>
      <c r="BM17" s="158"/>
      <c r="BN17" s="159"/>
      <c r="BO17" s="159"/>
      <c r="BP17" s="159"/>
      <c r="BQ17" s="159"/>
      <c r="BR17" s="159"/>
      <c r="BS17" s="159"/>
      <c r="BT17" s="160"/>
      <c r="BU17" s="331">
        <v>0</v>
      </c>
      <c r="BV17" s="332"/>
      <c r="BW17" s="332"/>
      <c r="BX17" s="332"/>
      <c r="BY17" s="332"/>
      <c r="BZ17" s="332"/>
      <c r="CA17" s="332"/>
      <c r="CB17" s="333"/>
      <c r="CC17" s="331"/>
      <c r="CD17" s="332"/>
      <c r="CE17" s="332"/>
      <c r="CF17" s="332"/>
      <c r="CG17" s="332"/>
      <c r="CH17" s="332"/>
      <c r="CI17" s="332"/>
      <c r="CJ17" s="333"/>
      <c r="CK17" s="331"/>
      <c r="CL17" s="332"/>
      <c r="CM17" s="332"/>
      <c r="CN17" s="332"/>
      <c r="CO17" s="332"/>
      <c r="CP17" s="332"/>
      <c r="CQ17" s="332"/>
      <c r="CR17" s="333"/>
    </row>
    <row r="18" spans="1:96" s="28" customFormat="1" ht="17.25" customHeight="1">
      <c r="A18" s="334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6"/>
      <c r="M18" s="337" t="s">
        <v>338</v>
      </c>
      <c r="N18" s="338"/>
      <c r="O18" s="338"/>
      <c r="P18" s="338"/>
      <c r="Q18" s="339"/>
      <c r="R18" s="337" t="s">
        <v>455</v>
      </c>
      <c r="S18" s="338"/>
      <c r="T18" s="338"/>
      <c r="U18" s="338"/>
      <c r="V18" s="338"/>
      <c r="W18" s="338"/>
      <c r="X18" s="339"/>
      <c r="Y18" s="331"/>
      <c r="Z18" s="332"/>
      <c r="AA18" s="332"/>
      <c r="AB18" s="332"/>
      <c r="AC18" s="332"/>
      <c r="AD18" s="332"/>
      <c r="AE18" s="332"/>
      <c r="AF18" s="333"/>
      <c r="AG18" s="331">
        <f>AG16</f>
        <v>32271005.490000002</v>
      </c>
      <c r="AH18" s="332"/>
      <c r="AI18" s="332"/>
      <c r="AJ18" s="332"/>
      <c r="AK18" s="332"/>
      <c r="AL18" s="332"/>
      <c r="AM18" s="332"/>
      <c r="AN18" s="333"/>
      <c r="AO18" s="331"/>
      <c r="AP18" s="332"/>
      <c r="AQ18" s="332"/>
      <c r="AR18" s="332"/>
      <c r="AS18" s="332"/>
      <c r="AT18" s="332"/>
      <c r="AU18" s="332"/>
      <c r="AV18" s="333"/>
      <c r="AW18" s="331"/>
      <c r="AX18" s="332"/>
      <c r="AY18" s="332"/>
      <c r="AZ18" s="332"/>
      <c r="BA18" s="332"/>
      <c r="BB18" s="332"/>
      <c r="BC18" s="332"/>
      <c r="BD18" s="333"/>
      <c r="BE18" s="331">
        <f>BE16</f>
        <v>32271005.490000002</v>
      </c>
      <c r="BF18" s="332"/>
      <c r="BG18" s="332"/>
      <c r="BH18" s="332"/>
      <c r="BI18" s="332"/>
      <c r="BJ18" s="332"/>
      <c r="BK18" s="332"/>
      <c r="BL18" s="333"/>
      <c r="BM18" s="331"/>
      <c r="BN18" s="332"/>
      <c r="BO18" s="332"/>
      <c r="BP18" s="332"/>
      <c r="BQ18" s="332"/>
      <c r="BR18" s="332"/>
      <c r="BS18" s="332"/>
      <c r="BT18" s="333"/>
      <c r="BU18" s="331"/>
      <c r="BV18" s="332"/>
      <c r="BW18" s="332"/>
      <c r="BX18" s="332"/>
      <c r="BY18" s="332"/>
      <c r="BZ18" s="332"/>
      <c r="CA18" s="332"/>
      <c r="CB18" s="333"/>
      <c r="CC18" s="331">
        <v>0</v>
      </c>
      <c r="CD18" s="332"/>
      <c r="CE18" s="332"/>
      <c r="CF18" s="332"/>
      <c r="CG18" s="332"/>
      <c r="CH18" s="332"/>
      <c r="CI18" s="332"/>
      <c r="CJ18" s="333"/>
      <c r="CK18" s="331"/>
      <c r="CL18" s="332"/>
      <c r="CM18" s="332"/>
      <c r="CN18" s="332"/>
      <c r="CO18" s="332"/>
      <c r="CP18" s="332"/>
      <c r="CQ18" s="332"/>
      <c r="CR18" s="333"/>
    </row>
    <row r="19" spans="1:96" ht="17.25" customHeight="1">
      <c r="A19" s="334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6"/>
      <c r="M19" s="337" t="s">
        <v>339</v>
      </c>
      <c r="N19" s="338"/>
      <c r="O19" s="338"/>
      <c r="P19" s="338"/>
      <c r="Q19" s="339"/>
      <c r="R19" s="337" t="s">
        <v>477</v>
      </c>
      <c r="S19" s="338"/>
      <c r="T19" s="338"/>
      <c r="U19" s="338"/>
      <c r="V19" s="338"/>
      <c r="W19" s="338"/>
      <c r="X19" s="339"/>
      <c r="Y19" s="331"/>
      <c r="Z19" s="332"/>
      <c r="AA19" s="332"/>
      <c r="AB19" s="332"/>
      <c r="AC19" s="332"/>
      <c r="AD19" s="332"/>
      <c r="AE19" s="332"/>
      <c r="AF19" s="333"/>
      <c r="AG19" s="331"/>
      <c r="AH19" s="332"/>
      <c r="AI19" s="332"/>
      <c r="AJ19" s="332"/>
      <c r="AK19" s="332"/>
      <c r="AL19" s="332"/>
      <c r="AM19" s="332"/>
      <c r="AN19" s="333"/>
      <c r="AO19" s="331">
        <f>AO16</f>
        <v>32271005.490000002</v>
      </c>
      <c r="AP19" s="332"/>
      <c r="AQ19" s="332"/>
      <c r="AR19" s="332"/>
      <c r="AS19" s="332"/>
      <c r="AT19" s="332"/>
      <c r="AU19" s="332"/>
      <c r="AV19" s="333"/>
      <c r="AW19" s="331"/>
      <c r="AX19" s="332"/>
      <c r="AY19" s="332"/>
      <c r="AZ19" s="332"/>
      <c r="BA19" s="332"/>
      <c r="BB19" s="332"/>
      <c r="BC19" s="332"/>
      <c r="BD19" s="333"/>
      <c r="BE19" s="331"/>
      <c r="BF19" s="332"/>
      <c r="BG19" s="332"/>
      <c r="BH19" s="332"/>
      <c r="BI19" s="332"/>
      <c r="BJ19" s="332"/>
      <c r="BK19" s="332"/>
      <c r="BL19" s="333"/>
      <c r="BM19" s="331">
        <f>BM16</f>
        <v>32271005.490000002</v>
      </c>
      <c r="BN19" s="332"/>
      <c r="BO19" s="332"/>
      <c r="BP19" s="332"/>
      <c r="BQ19" s="332"/>
      <c r="BR19" s="332"/>
      <c r="BS19" s="332"/>
      <c r="BT19" s="333"/>
      <c r="BU19" s="331"/>
      <c r="BV19" s="332"/>
      <c r="BW19" s="332"/>
      <c r="BX19" s="332"/>
      <c r="BY19" s="332"/>
      <c r="BZ19" s="332"/>
      <c r="CA19" s="332"/>
      <c r="CB19" s="333"/>
      <c r="CC19" s="331"/>
      <c r="CD19" s="332"/>
      <c r="CE19" s="332"/>
      <c r="CF19" s="332"/>
      <c r="CG19" s="332"/>
      <c r="CH19" s="332"/>
      <c r="CI19" s="332"/>
      <c r="CJ19" s="333"/>
      <c r="CK19" s="331">
        <v>0</v>
      </c>
      <c r="CL19" s="332"/>
      <c r="CM19" s="332"/>
      <c r="CN19" s="332"/>
      <c r="CO19" s="332"/>
      <c r="CP19" s="332"/>
      <c r="CQ19" s="332"/>
      <c r="CR19" s="333"/>
    </row>
    <row r="21" spans="1:25" ht="12.75">
      <c r="A21" t="s">
        <v>459</v>
      </c>
      <c r="Y21" s="28" t="s">
        <v>467</v>
      </c>
    </row>
    <row r="23" spans="1:25" ht="12.75">
      <c r="A23" t="s">
        <v>460</v>
      </c>
      <c r="Y23" t="s">
        <v>341</v>
      </c>
    </row>
  </sheetData>
  <sheetProtection/>
  <mergeCells count="167">
    <mergeCell ref="BU17:CB17"/>
    <mergeCell ref="CC17:CJ17"/>
    <mergeCell ref="CK17:CR17"/>
    <mergeCell ref="BU15:CB15"/>
    <mergeCell ref="CC15:CJ15"/>
    <mergeCell ref="CK15:CR15"/>
    <mergeCell ref="BU14:CB14"/>
    <mergeCell ref="CC14:CJ14"/>
    <mergeCell ref="CK14:CR14"/>
    <mergeCell ref="Y15:AF15"/>
    <mergeCell ref="AG15:AN15"/>
    <mergeCell ref="AO15:AV15"/>
    <mergeCell ref="AW15:BD15"/>
    <mergeCell ref="BE15:BL15"/>
    <mergeCell ref="BM15:BT15"/>
    <mergeCell ref="BU13:CB13"/>
    <mergeCell ref="CC13:CJ13"/>
    <mergeCell ref="CK13:CR13"/>
    <mergeCell ref="Y14:AF14"/>
    <mergeCell ref="AG14:AN14"/>
    <mergeCell ref="AO14:AV14"/>
    <mergeCell ref="AW14:BD14"/>
    <mergeCell ref="BE14:BL14"/>
    <mergeCell ref="Y13:AF13"/>
    <mergeCell ref="AG13:AN13"/>
    <mergeCell ref="AO13:AV13"/>
    <mergeCell ref="AW13:BD13"/>
    <mergeCell ref="BE13:BL13"/>
    <mergeCell ref="BM13:BT13"/>
    <mergeCell ref="A13:L13"/>
    <mergeCell ref="A14:L14"/>
    <mergeCell ref="BM14:BT14"/>
    <mergeCell ref="A15:L15"/>
    <mergeCell ref="R14:X14"/>
    <mergeCell ref="R15:X15"/>
    <mergeCell ref="M14:Q14"/>
    <mergeCell ref="M15:Q15"/>
    <mergeCell ref="M13:Q13"/>
    <mergeCell ref="R13:X13"/>
    <mergeCell ref="M17:Q17"/>
    <mergeCell ref="R17:X17"/>
    <mergeCell ref="Y17:AF17"/>
    <mergeCell ref="BM16:BT16"/>
    <mergeCell ref="AO16:AV16"/>
    <mergeCell ref="AW16:BD16"/>
    <mergeCell ref="R12:X12"/>
    <mergeCell ref="BX1:CR1"/>
    <mergeCell ref="AG17:AN17"/>
    <mergeCell ref="AO17:AV17"/>
    <mergeCell ref="AW17:BD17"/>
    <mergeCell ref="BE16:BL16"/>
    <mergeCell ref="CK16:CR16"/>
    <mergeCell ref="CC16:CJ16"/>
    <mergeCell ref="BU16:CB16"/>
    <mergeCell ref="AG16:AN16"/>
    <mergeCell ref="CK12:CR12"/>
    <mergeCell ref="AW12:BD12"/>
    <mergeCell ref="BE12:BL12"/>
    <mergeCell ref="A12:L12"/>
    <mergeCell ref="M12:Q12"/>
    <mergeCell ref="A16:L16"/>
    <mergeCell ref="M16:Q16"/>
    <mergeCell ref="R16:X16"/>
    <mergeCell ref="Y16:AF16"/>
    <mergeCell ref="CC12:CJ12"/>
    <mergeCell ref="Y12:AF12"/>
    <mergeCell ref="AG12:AN12"/>
    <mergeCell ref="AO12:AV12"/>
    <mergeCell ref="BM11:BT11"/>
    <mergeCell ref="BU11:CB11"/>
    <mergeCell ref="AW11:BD11"/>
    <mergeCell ref="BE11:BL11"/>
    <mergeCell ref="BM12:BT12"/>
    <mergeCell ref="BU12:CB12"/>
    <mergeCell ref="CK9:CR9"/>
    <mergeCell ref="CC9:CJ9"/>
    <mergeCell ref="CC10:CJ10"/>
    <mergeCell ref="A11:L11"/>
    <mergeCell ref="M11:Q11"/>
    <mergeCell ref="R11:X11"/>
    <mergeCell ref="Y11:AF11"/>
    <mergeCell ref="AG11:AN11"/>
    <mergeCell ref="AO11:AV11"/>
    <mergeCell ref="A10:L10"/>
    <mergeCell ref="M10:Q10"/>
    <mergeCell ref="R10:X10"/>
    <mergeCell ref="Y10:AF10"/>
    <mergeCell ref="AG10:AN10"/>
    <mergeCell ref="CC11:CJ11"/>
    <mergeCell ref="CK11:CR11"/>
    <mergeCell ref="CK10:CR10"/>
    <mergeCell ref="BU10:CB10"/>
    <mergeCell ref="BE9:BL9"/>
    <mergeCell ref="BM9:BT9"/>
    <mergeCell ref="BU9:CB9"/>
    <mergeCell ref="AO10:AV10"/>
    <mergeCell ref="AW10:BD10"/>
    <mergeCell ref="BE10:BL10"/>
    <mergeCell ref="BM10:BT10"/>
    <mergeCell ref="CI8:CJ8"/>
    <mergeCell ref="CK8:CN8"/>
    <mergeCell ref="CO8:CP8"/>
    <mergeCell ref="CQ8:CR8"/>
    <mergeCell ref="BY8:BZ8"/>
    <mergeCell ref="CA8:CB8"/>
    <mergeCell ref="CC8:CF8"/>
    <mergeCell ref="CG8:CH8"/>
    <mergeCell ref="BM8:BP8"/>
    <mergeCell ref="BQ8:BR8"/>
    <mergeCell ref="BS8:BT8"/>
    <mergeCell ref="BU8:BX8"/>
    <mergeCell ref="BC8:BD8"/>
    <mergeCell ref="BE8:BH8"/>
    <mergeCell ref="BI8:BJ8"/>
    <mergeCell ref="BK8:BL8"/>
    <mergeCell ref="M5:Q9"/>
    <mergeCell ref="AI3:AJ3"/>
    <mergeCell ref="AK3:AW3"/>
    <mergeCell ref="Y8:AB8"/>
    <mergeCell ref="AC8:AD8"/>
    <mergeCell ref="AE8:AF8"/>
    <mergeCell ref="Y9:AF9"/>
    <mergeCell ref="AG9:AN9"/>
    <mergeCell ref="AO9:AV9"/>
    <mergeCell ref="AW9:BD9"/>
    <mergeCell ref="AM8:AN8"/>
    <mergeCell ref="AO8:AR8"/>
    <mergeCell ref="AX3:AY3"/>
    <mergeCell ref="AZ3:BB3"/>
    <mergeCell ref="AS8:AT8"/>
    <mergeCell ref="AU8:AV8"/>
    <mergeCell ref="AW8:AZ8"/>
    <mergeCell ref="BA8:BB8"/>
    <mergeCell ref="B2:CQ2"/>
    <mergeCell ref="R5:X9"/>
    <mergeCell ref="Y5:CR5"/>
    <mergeCell ref="Y6:AV7"/>
    <mergeCell ref="AW6:CR6"/>
    <mergeCell ref="AW7:BT7"/>
    <mergeCell ref="BU7:CR7"/>
    <mergeCell ref="A5:L9"/>
    <mergeCell ref="AG8:AJ8"/>
    <mergeCell ref="AK8:AL8"/>
    <mergeCell ref="CC18:CJ18"/>
    <mergeCell ref="CK18:CR18"/>
    <mergeCell ref="AG18:AN18"/>
    <mergeCell ref="AO18:AV18"/>
    <mergeCell ref="AW18:BD18"/>
    <mergeCell ref="BE18:BL18"/>
    <mergeCell ref="A19:L19"/>
    <mergeCell ref="M19:Q19"/>
    <mergeCell ref="R19:X19"/>
    <mergeCell ref="Y19:AF19"/>
    <mergeCell ref="BM18:BT18"/>
    <mergeCell ref="BU18:CB18"/>
    <mergeCell ref="A18:L18"/>
    <mergeCell ref="M18:Q18"/>
    <mergeCell ref="R18:X18"/>
    <mergeCell ref="Y18:AF18"/>
    <mergeCell ref="BM19:BT19"/>
    <mergeCell ref="BU19:CB19"/>
    <mergeCell ref="CC19:CJ19"/>
    <mergeCell ref="CK19:CR19"/>
    <mergeCell ref="AG19:AN19"/>
    <mergeCell ref="AO19:AV19"/>
    <mergeCell ref="AW19:BD19"/>
    <mergeCell ref="BE19:BL19"/>
  </mergeCells>
  <printOptions/>
  <pageMargins left="0.1968503937007874" right="0.1968503937007874" top="0.5905511811023623" bottom="0.1968503937007874" header="0" footer="0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CK32"/>
  <sheetViews>
    <sheetView showGridLines="0" view="pageBreakPreview" zoomScale="120" zoomScaleSheetLayoutView="120" zoomScalePageLayoutView="0" workbookViewId="0" topLeftCell="A1">
      <selection activeCell="BC14" sqref="BC14"/>
    </sheetView>
  </sheetViews>
  <sheetFormatPr defaultColWidth="1.83203125" defaultRowHeight="12.75"/>
  <cols>
    <col min="1" max="31" width="1.83203125" style="0" customWidth="1"/>
    <col min="32" max="32" width="1.83203125" style="0" hidden="1" customWidth="1"/>
    <col min="33" max="33" width="0.328125" style="0" customWidth="1"/>
    <col min="34" max="36" width="1.83203125" style="0" hidden="1" customWidth="1"/>
    <col min="37" max="37" width="1.66796875" style="0" hidden="1" customWidth="1"/>
    <col min="38" max="44" width="1.83203125" style="0" customWidth="1"/>
    <col min="45" max="46" width="0" style="0" hidden="1" customWidth="1"/>
    <col min="47" max="47" width="1.83203125" style="0" hidden="1" customWidth="1"/>
    <col min="48" max="48" width="1.83203125" style="0" customWidth="1"/>
    <col min="49" max="49" width="1.66796875" style="0" customWidth="1"/>
    <col min="50" max="54" width="1.83203125" style="0" hidden="1" customWidth="1"/>
    <col min="55" max="55" width="1.83203125" style="0" customWidth="1"/>
    <col min="56" max="61" width="3.5" style="0" customWidth="1"/>
    <col min="62" max="64" width="3.5" style="0" hidden="1" customWidth="1"/>
    <col min="65" max="66" width="3.5" style="0" customWidth="1"/>
    <col min="67" max="67" width="1.83203125" style="0" customWidth="1"/>
    <col min="68" max="68" width="12.33203125" style="0" customWidth="1"/>
  </cols>
  <sheetData>
    <row r="1" spans="42:67" s="3" customFormat="1" ht="15">
      <c r="AP1" s="29"/>
      <c r="BD1" s="361" t="s">
        <v>198</v>
      </c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</row>
    <row r="2" spans="1:67" s="3" customFormat="1" ht="15" customHeight="1">
      <c r="A2" s="204" t="s">
        <v>199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</row>
    <row r="3" spans="15:54" s="3" customFormat="1" ht="15">
      <c r="O3" s="3" t="s">
        <v>36</v>
      </c>
      <c r="R3" s="358" t="str">
        <f>'Табл 2-2019'!AG3</f>
        <v>01 июня</v>
      </c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5" t="s">
        <v>37</v>
      </c>
      <c r="AH3" s="35"/>
      <c r="AI3" s="35"/>
      <c r="AJ3" s="35"/>
      <c r="AK3" s="35"/>
      <c r="AL3" s="35"/>
      <c r="AM3" s="35"/>
      <c r="AN3" s="358" t="s">
        <v>304</v>
      </c>
      <c r="AO3" s="358"/>
      <c r="AP3" s="358"/>
      <c r="AQ3" s="35" t="s">
        <v>200</v>
      </c>
      <c r="AR3" s="35"/>
      <c r="AS3" s="35"/>
      <c r="AT3" s="35"/>
      <c r="AU3" s="35"/>
      <c r="AV3" s="35"/>
      <c r="AW3" s="357"/>
      <c r="AX3" s="357"/>
      <c r="AY3" s="398"/>
      <c r="AZ3" s="398"/>
      <c r="BA3" s="398"/>
      <c r="BB3" s="7"/>
    </row>
    <row r="4" spans="15:48" s="1" customFormat="1" ht="12.75" customHeight="1">
      <c r="O4" s="416" t="s">
        <v>124</v>
      </c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s="3" customFormat="1" ht="12.75" customHeight="1"/>
    <row r="6" spans="1:68" s="28" customFormat="1" ht="39" customHeight="1">
      <c r="A6" s="390" t="s">
        <v>20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2"/>
      <c r="AL6" s="390" t="s">
        <v>38</v>
      </c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2"/>
      <c r="AX6" s="397" t="s">
        <v>125</v>
      </c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2"/>
      <c r="BP6" s="28" t="s">
        <v>319</v>
      </c>
    </row>
    <row r="7" spans="1:67" s="28" customFormat="1" ht="12.75">
      <c r="A7" s="394">
        <v>1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6"/>
      <c r="AL7" s="394">
        <v>2</v>
      </c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6"/>
      <c r="AX7" s="394">
        <v>3</v>
      </c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6"/>
    </row>
    <row r="8" spans="1:67" s="28" customFormat="1" ht="17.25" customHeight="1">
      <c r="A8" s="380" t="s">
        <v>45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2"/>
      <c r="AL8" s="384" t="s">
        <v>51</v>
      </c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6"/>
      <c r="AX8" s="387">
        <v>0</v>
      </c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9"/>
    </row>
    <row r="9" spans="1:67" s="28" customFormat="1" ht="17.25" customHeight="1">
      <c r="A9" s="380" t="s">
        <v>108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2"/>
      <c r="AL9" s="384" t="s">
        <v>52</v>
      </c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6"/>
      <c r="AX9" s="387">
        <f>AX8+AX10-AX12</f>
        <v>0</v>
      </c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9"/>
    </row>
    <row r="10" spans="1:67" s="28" customFormat="1" ht="17.25" customHeight="1">
      <c r="A10" s="380" t="s">
        <v>126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2"/>
      <c r="AL10" s="384" t="s">
        <v>58</v>
      </c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6"/>
      <c r="AX10" s="387">
        <v>0</v>
      </c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9"/>
    </row>
    <row r="11" spans="1:67" s="28" customFormat="1" ht="17.25" customHeight="1">
      <c r="A11" s="399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1"/>
      <c r="AL11" s="384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6"/>
      <c r="AX11" s="387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9"/>
    </row>
    <row r="12" spans="1:67" s="28" customFormat="1" ht="17.25" customHeight="1">
      <c r="A12" s="380" t="s">
        <v>127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2"/>
      <c r="AL12" s="384" t="s">
        <v>67</v>
      </c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6"/>
      <c r="AX12" s="387">
        <v>0</v>
      </c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9"/>
    </row>
    <row r="13" spans="1:67" s="28" customFormat="1" ht="17.25" customHeight="1">
      <c r="A13" s="403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5"/>
      <c r="AL13" s="384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6"/>
      <c r="AX13" s="387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9"/>
    </row>
    <row r="15" spans="55:66" ht="15">
      <c r="BC15" s="361" t="s">
        <v>201</v>
      </c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</row>
    <row r="17" spans="1:67" s="3" customFormat="1" ht="15">
      <c r="A17" s="340" t="s">
        <v>202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</row>
    <row r="18" spans="1:67" s="3" customFormat="1" ht="12.75" customHeight="1">
      <c r="A18" s="402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</row>
    <row r="19" spans="1:67" s="28" customFormat="1" ht="42" customHeight="1">
      <c r="A19" s="394" t="s">
        <v>20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6"/>
      <c r="AG19" s="394" t="s">
        <v>38</v>
      </c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411" t="s">
        <v>125</v>
      </c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6"/>
    </row>
    <row r="20" spans="1:67" s="28" customFormat="1" ht="12.75">
      <c r="A20" s="394">
        <v>1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6"/>
      <c r="AG20" s="394">
        <v>2</v>
      </c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4">
        <v>3</v>
      </c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6"/>
    </row>
    <row r="21" spans="1:67" s="28" customFormat="1" ht="13.5" customHeight="1">
      <c r="A21" s="417" t="s">
        <v>128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06" t="s">
        <v>51</v>
      </c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8">
        <v>0</v>
      </c>
      <c r="BD21" s="409"/>
      <c r="BE21" s="409"/>
      <c r="BF21" s="409"/>
      <c r="BG21" s="409"/>
      <c r="BH21" s="409"/>
      <c r="BI21" s="409"/>
      <c r="BJ21" s="409"/>
      <c r="BK21" s="409"/>
      <c r="BL21" s="409"/>
      <c r="BM21" s="409"/>
      <c r="BN21" s="409"/>
      <c r="BO21" s="410"/>
    </row>
    <row r="22" spans="1:67" s="28" customFormat="1" ht="39.75" customHeight="1">
      <c r="A22" s="412" t="s">
        <v>129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06" t="s">
        <v>52</v>
      </c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8">
        <v>0</v>
      </c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10"/>
    </row>
    <row r="23" spans="1:67" s="28" customFormat="1" ht="26.25" customHeight="1">
      <c r="A23" s="412" t="s">
        <v>133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06" t="s">
        <v>58</v>
      </c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13">
        <f>AX10</f>
        <v>0</v>
      </c>
      <c r="BD23" s="414"/>
      <c r="BE23" s="414"/>
      <c r="BF23" s="414"/>
      <c r="BG23" s="414"/>
      <c r="BH23" s="414"/>
      <c r="BI23" s="414"/>
      <c r="BJ23" s="414"/>
      <c r="BK23" s="414"/>
      <c r="BL23" s="414"/>
      <c r="BM23" s="414"/>
      <c r="BN23" s="414"/>
      <c r="BO23" s="415"/>
    </row>
    <row r="25" spans="1:67" ht="39.75" customHeight="1">
      <c r="A25" s="373" t="s">
        <v>302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374" t="s">
        <v>467</v>
      </c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</row>
    <row r="26" spans="1:67" ht="26.2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379" t="s">
        <v>130</v>
      </c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210" t="s">
        <v>131</v>
      </c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</row>
    <row r="27" spans="1:89" ht="29.25" customHeight="1">
      <c r="A27" s="383" t="s">
        <v>303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70"/>
      <c r="AH27" s="70"/>
      <c r="AI27" s="70"/>
      <c r="AJ27" s="70"/>
      <c r="AK27" s="70"/>
      <c r="AL27" s="70"/>
      <c r="AM27" s="70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375" t="s">
        <v>341</v>
      </c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62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</row>
    <row r="28" spans="1:89" ht="23.25" customHeight="1">
      <c r="A28" s="383"/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71"/>
      <c r="AH28" s="72"/>
      <c r="AI28" s="72"/>
      <c r="AJ28" s="72"/>
      <c r="AK28" s="72"/>
      <c r="AL28" s="72"/>
      <c r="AM28" s="72"/>
      <c r="AN28" s="379" t="s">
        <v>130</v>
      </c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210" t="s">
        <v>131</v>
      </c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62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</row>
    <row r="29" spans="1:89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377"/>
      <c r="Z29" s="377"/>
      <c r="AA29" s="377"/>
      <c r="AB29" s="377"/>
      <c r="AC29" s="377"/>
      <c r="AD29" s="377"/>
      <c r="AE29" s="377"/>
      <c r="AF29" s="377"/>
      <c r="AG29" s="70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s="393" t="s">
        <v>132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70"/>
      <c r="AI30" s="70"/>
      <c r="AJ30" s="70"/>
      <c r="AK30" s="70"/>
      <c r="AL30" s="70"/>
      <c r="AM30" s="70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375" t="s">
        <v>341</v>
      </c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6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</row>
    <row r="31" spans="1:89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376"/>
      <c r="AD31" s="376"/>
      <c r="AE31" s="376"/>
      <c r="AF31" s="376"/>
      <c r="AG31" s="376"/>
      <c r="AH31" s="376"/>
      <c r="AI31" s="376"/>
      <c r="AJ31" s="376"/>
      <c r="AK31" s="376"/>
      <c r="AL31" s="30"/>
      <c r="AM31" s="68"/>
      <c r="AN31" s="379" t="s">
        <v>130</v>
      </c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210" t="s">
        <v>131</v>
      </c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73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</row>
    <row r="32" spans="1:89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378"/>
      <c r="AD32" s="378"/>
      <c r="AE32" s="378"/>
      <c r="AF32" s="378"/>
      <c r="AG32" s="378"/>
      <c r="AH32" s="378"/>
      <c r="AI32" s="378"/>
      <c r="AJ32" s="378"/>
      <c r="AK32" s="378"/>
      <c r="AL32" s="32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</row>
  </sheetData>
  <sheetProtection/>
  <mergeCells count="67">
    <mergeCell ref="A23:AF23"/>
    <mergeCell ref="AG23:BB23"/>
    <mergeCell ref="BC23:BO23"/>
    <mergeCell ref="BD1:BO1"/>
    <mergeCell ref="O4:AL4"/>
    <mergeCell ref="BC15:BN15"/>
    <mergeCell ref="A21:AF21"/>
    <mergeCell ref="AG21:BB21"/>
    <mergeCell ref="BC21:BO21"/>
    <mergeCell ref="A22:AF22"/>
    <mergeCell ref="AG22:BB22"/>
    <mergeCell ref="BC22:BO22"/>
    <mergeCell ref="A19:AF19"/>
    <mergeCell ref="AG19:BB19"/>
    <mergeCell ref="BC19:BO19"/>
    <mergeCell ref="A20:AF20"/>
    <mergeCell ref="AG20:BB20"/>
    <mergeCell ref="BC20:BO20"/>
    <mergeCell ref="A11:AK11"/>
    <mergeCell ref="A17:BO17"/>
    <mergeCell ref="A18:BO18"/>
    <mergeCell ref="AL13:AW13"/>
    <mergeCell ref="AX13:BO13"/>
    <mergeCell ref="A12:AK12"/>
    <mergeCell ref="A13:AK13"/>
    <mergeCell ref="AL12:AW12"/>
    <mergeCell ref="AX12:BO12"/>
    <mergeCell ref="A2:BO2"/>
    <mergeCell ref="AW3:AX3"/>
    <mergeCell ref="AY3:BA3"/>
    <mergeCell ref="A8:AK8"/>
    <mergeCell ref="AX8:BO8"/>
    <mergeCell ref="AL8:AW8"/>
    <mergeCell ref="R3:AF3"/>
    <mergeCell ref="AN3:AP3"/>
    <mergeCell ref="A7:AK7"/>
    <mergeCell ref="AL7:AW7"/>
    <mergeCell ref="A28:AF28"/>
    <mergeCell ref="AN28:BD28"/>
    <mergeCell ref="A6:AK6"/>
    <mergeCell ref="AL6:AW6"/>
    <mergeCell ref="A30:AG30"/>
    <mergeCell ref="AN26:BD26"/>
    <mergeCell ref="AX7:BO7"/>
    <mergeCell ref="AL9:AW9"/>
    <mergeCell ref="AX9:BO9"/>
    <mergeCell ref="AX6:BO6"/>
    <mergeCell ref="AC32:AK32"/>
    <mergeCell ref="AM32:BB32"/>
    <mergeCell ref="AN31:BD31"/>
    <mergeCell ref="A9:AK9"/>
    <mergeCell ref="A27:AF27"/>
    <mergeCell ref="AL11:AW11"/>
    <mergeCell ref="AX11:BO11"/>
    <mergeCell ref="AL10:AW10"/>
    <mergeCell ref="AX10:BO10"/>
    <mergeCell ref="A10:AK10"/>
    <mergeCell ref="BE31:BO31"/>
    <mergeCell ref="A25:AM25"/>
    <mergeCell ref="BE25:BO25"/>
    <mergeCell ref="BE27:BO27"/>
    <mergeCell ref="BE30:BO30"/>
    <mergeCell ref="AC31:AK31"/>
    <mergeCell ref="BE28:BO28"/>
    <mergeCell ref="BE26:BO26"/>
    <mergeCell ref="Y29:AF29"/>
    <mergeCell ref="AH29:AV29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O225"/>
  <sheetViews>
    <sheetView view="pageBreakPreview" zoomScaleSheetLayoutView="100" zoomScalePageLayoutView="0" workbookViewId="0" topLeftCell="A198">
      <selection activeCell="I209" sqref="I209:J209"/>
    </sheetView>
  </sheetViews>
  <sheetFormatPr defaultColWidth="10.66015625" defaultRowHeight="12.75"/>
  <cols>
    <col min="1" max="1" width="4.83203125" style="67" customWidth="1"/>
    <col min="2" max="2" width="25.83203125" style="67" customWidth="1"/>
    <col min="3" max="3" width="9.16015625" style="67" customWidth="1"/>
    <col min="4" max="4" width="15.83203125" style="67" customWidth="1"/>
    <col min="5" max="5" width="16.83203125" style="67" customWidth="1"/>
    <col min="6" max="9" width="15.83203125" style="67" customWidth="1"/>
    <col min="10" max="10" width="17.16015625" style="67" customWidth="1"/>
    <col min="11" max="11" width="16.66015625" style="67" bestFit="1" customWidth="1"/>
    <col min="12" max="16384" width="10.66015625" style="67" customWidth="1"/>
  </cols>
  <sheetData>
    <row r="1" spans="1:10" ht="15">
      <c r="A1" s="450" t="s">
        <v>297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5">
      <c r="A2" s="450" t="s">
        <v>203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>
      <c r="A3" s="450" t="s">
        <v>204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">
      <c r="A4" s="450" t="s">
        <v>205</v>
      </c>
      <c r="B4" s="450"/>
      <c r="C4" s="450"/>
      <c r="D4" s="450"/>
      <c r="E4" s="450"/>
      <c r="F4" s="450"/>
      <c r="G4" s="450"/>
      <c r="H4" s="450"/>
      <c r="I4" s="450"/>
      <c r="J4" s="450"/>
    </row>
    <row r="5" spans="1:10" ht="15">
      <c r="A5" s="450" t="s">
        <v>206</v>
      </c>
      <c r="B5" s="450"/>
      <c r="C5" s="450"/>
      <c r="D5" s="450"/>
      <c r="E5" s="450"/>
      <c r="F5" s="450"/>
      <c r="G5" s="450"/>
      <c r="H5" s="450"/>
      <c r="I5" s="450"/>
      <c r="J5" s="450"/>
    </row>
    <row r="6" spans="1:10" ht="15">
      <c r="A6" s="450" t="s">
        <v>207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ht="15">
      <c r="A7" s="450" t="s">
        <v>451</v>
      </c>
      <c r="B7" s="450"/>
      <c r="C7" s="450"/>
      <c r="D7" s="450"/>
      <c r="E7" s="450"/>
      <c r="F7" s="450"/>
      <c r="G7" s="450"/>
      <c r="H7" s="450"/>
      <c r="I7" s="450"/>
      <c r="J7" s="450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433" t="s">
        <v>208</v>
      </c>
      <c r="B9" s="433"/>
      <c r="C9" s="433"/>
      <c r="D9" s="433"/>
      <c r="E9" s="433"/>
      <c r="F9" s="433"/>
      <c r="G9" s="433"/>
      <c r="H9" s="433"/>
      <c r="I9" s="433"/>
      <c r="J9" s="433"/>
    </row>
    <row r="10" spans="1:10" ht="15">
      <c r="A10" s="433" t="s">
        <v>209</v>
      </c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0" ht="15">
      <c r="A11" s="433" t="s">
        <v>210</v>
      </c>
      <c r="B11" s="433"/>
      <c r="C11" s="433"/>
      <c r="D11" s="433"/>
      <c r="E11" s="433"/>
      <c r="F11" s="433"/>
      <c r="G11" s="433"/>
      <c r="H11" s="433"/>
      <c r="I11" s="433"/>
      <c r="J11" s="433"/>
    </row>
    <row r="12" spans="1:10" ht="15">
      <c r="A12" s="433" t="s">
        <v>470</v>
      </c>
      <c r="B12" s="433"/>
      <c r="C12" s="433"/>
      <c r="D12" s="433"/>
      <c r="E12" s="433"/>
      <c r="F12" s="433"/>
      <c r="G12" s="433"/>
      <c r="H12" s="433"/>
      <c r="I12" s="433"/>
      <c r="J12" s="433"/>
    </row>
    <row r="13" spans="1:10" ht="1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5">
      <c r="A14" s="433" t="s">
        <v>211</v>
      </c>
      <c r="B14" s="433"/>
      <c r="C14" s="433"/>
      <c r="D14" s="433"/>
      <c r="E14" s="433"/>
      <c r="F14" s="433"/>
      <c r="G14" s="433"/>
      <c r="H14" s="433"/>
      <c r="I14" s="433"/>
      <c r="J14" s="433"/>
    </row>
    <row r="15" spans="1:10" ht="1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5">
      <c r="A16" s="66" t="s">
        <v>212</v>
      </c>
      <c r="B16" s="66"/>
      <c r="C16" s="66"/>
      <c r="D16" s="451">
        <v>100</v>
      </c>
      <c r="E16" s="451"/>
      <c r="F16" s="451"/>
      <c r="G16" s="451"/>
      <c r="H16" s="451"/>
      <c r="I16" s="451"/>
      <c r="J16" s="451"/>
    </row>
    <row r="17" spans="1:10" ht="1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5">
      <c r="A18" s="66" t="s">
        <v>213</v>
      </c>
      <c r="B18" s="66"/>
      <c r="C18" s="66"/>
      <c r="D18" s="66"/>
      <c r="E18" s="66"/>
      <c r="F18" s="451" t="s">
        <v>360</v>
      </c>
      <c r="G18" s="451"/>
      <c r="H18" s="451"/>
      <c r="I18" s="451"/>
      <c r="J18" s="451"/>
    </row>
    <row r="19" spans="1:10" ht="1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5">
      <c r="A20" s="433" t="s">
        <v>214</v>
      </c>
      <c r="B20" s="433"/>
      <c r="C20" s="433"/>
      <c r="D20" s="433"/>
      <c r="E20" s="433"/>
      <c r="F20" s="433"/>
      <c r="G20" s="433"/>
      <c r="H20" s="433"/>
      <c r="I20" s="433"/>
      <c r="J20" s="433"/>
    </row>
    <row r="21" spans="1:10" ht="15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29.25" customHeight="1">
      <c r="A22" s="442" t="s">
        <v>298</v>
      </c>
      <c r="B22" s="442" t="s">
        <v>336</v>
      </c>
      <c r="C22" s="442" t="s">
        <v>275</v>
      </c>
      <c r="D22" s="447" t="s">
        <v>215</v>
      </c>
      <c r="E22" s="448"/>
      <c r="F22" s="448"/>
      <c r="G22" s="449"/>
      <c r="H22" s="442" t="s">
        <v>353</v>
      </c>
      <c r="I22" s="442" t="s">
        <v>352</v>
      </c>
      <c r="J22" s="454" t="s">
        <v>299</v>
      </c>
    </row>
    <row r="23" spans="1:10" ht="15">
      <c r="A23" s="446"/>
      <c r="B23" s="446"/>
      <c r="C23" s="446"/>
      <c r="D23" s="442" t="s">
        <v>149</v>
      </c>
      <c r="E23" s="431" t="s">
        <v>42</v>
      </c>
      <c r="F23" s="444"/>
      <c r="G23" s="432"/>
      <c r="H23" s="446"/>
      <c r="I23" s="446"/>
      <c r="J23" s="455"/>
    </row>
    <row r="24" spans="1:10" ht="60">
      <c r="A24" s="443"/>
      <c r="B24" s="443"/>
      <c r="C24" s="443"/>
      <c r="D24" s="443"/>
      <c r="E24" s="64" t="s">
        <v>358</v>
      </c>
      <c r="F24" s="64" t="s">
        <v>216</v>
      </c>
      <c r="G24" s="64" t="s">
        <v>217</v>
      </c>
      <c r="H24" s="443"/>
      <c r="I24" s="443"/>
      <c r="J24" s="456"/>
    </row>
    <row r="25" spans="1:10" ht="15">
      <c r="A25" s="103" t="s">
        <v>218</v>
      </c>
      <c r="B25" s="103" t="s">
        <v>219</v>
      </c>
      <c r="C25" s="103" t="s">
        <v>220</v>
      </c>
      <c r="D25" s="103" t="s">
        <v>221</v>
      </c>
      <c r="E25" s="103" t="s">
        <v>222</v>
      </c>
      <c r="F25" s="103" t="s">
        <v>223</v>
      </c>
      <c r="G25" s="103" t="s">
        <v>224</v>
      </c>
      <c r="H25" s="103" t="s">
        <v>225</v>
      </c>
      <c r="I25" s="103" t="s">
        <v>226</v>
      </c>
      <c r="J25" s="103" t="s">
        <v>227</v>
      </c>
    </row>
    <row r="26" spans="1:10" ht="28.5" customHeight="1">
      <c r="A26" s="64">
        <v>1</v>
      </c>
      <c r="B26" s="99" t="s">
        <v>343</v>
      </c>
      <c r="C26" s="100">
        <v>5</v>
      </c>
      <c r="D26" s="101">
        <f>E26+F26+G26</f>
        <v>37765</v>
      </c>
      <c r="E26" s="101">
        <v>31000</v>
      </c>
      <c r="F26" s="101"/>
      <c r="G26" s="101">
        <v>6765</v>
      </c>
      <c r="H26" s="101">
        <v>80</v>
      </c>
      <c r="I26" s="101">
        <v>80</v>
      </c>
      <c r="J26" s="102">
        <f>C26*D26*(1+(H26/100+I26/100))*12+1.34</f>
        <v>5891341.34</v>
      </c>
    </row>
    <row r="27" spans="1:10" ht="25.5">
      <c r="A27" s="64">
        <v>2</v>
      </c>
      <c r="B27" s="99" t="s">
        <v>344</v>
      </c>
      <c r="C27" s="100">
        <v>59.08</v>
      </c>
      <c r="D27" s="101">
        <f>E27+F27+G27</f>
        <v>19039.006999999998</v>
      </c>
      <c r="E27" s="101">
        <v>12355.05</v>
      </c>
      <c r="F27" s="101">
        <v>2483.24</v>
      </c>
      <c r="G27" s="101">
        <f>E27*34%</f>
        <v>4200.717</v>
      </c>
      <c r="H27" s="101">
        <f>H26</f>
        <v>80</v>
      </c>
      <c r="I27" s="101">
        <f>H27</f>
        <v>80</v>
      </c>
      <c r="J27" s="102">
        <f>C27*D27*(1+(H27/100+I27/100))*12</f>
        <v>35094525.447072</v>
      </c>
    </row>
    <row r="28" spans="1:10" ht="38.25">
      <c r="A28" s="64">
        <v>3</v>
      </c>
      <c r="B28" s="99" t="s">
        <v>345</v>
      </c>
      <c r="C28" s="100">
        <v>1</v>
      </c>
      <c r="D28" s="101">
        <f>E28+F28+G28</f>
        <v>10260.7</v>
      </c>
      <c r="E28" s="101">
        <v>4402</v>
      </c>
      <c r="F28" s="101">
        <v>4362.02</v>
      </c>
      <c r="G28" s="101">
        <f>E28*34%</f>
        <v>1496.68</v>
      </c>
      <c r="H28" s="101">
        <f>H26</f>
        <v>80</v>
      </c>
      <c r="I28" s="101">
        <f>H28</f>
        <v>80</v>
      </c>
      <c r="J28" s="102">
        <f>C28*D28*(1+(H28/100+I28/100))*12</f>
        <v>320133.84</v>
      </c>
    </row>
    <row r="29" spans="1:10" ht="15">
      <c r="A29" s="64">
        <v>4</v>
      </c>
      <c r="B29" s="99" t="s">
        <v>346</v>
      </c>
      <c r="C29" s="100">
        <v>10</v>
      </c>
      <c r="D29" s="101">
        <f>E29+F29+G29</f>
        <v>11163</v>
      </c>
      <c r="E29" s="101">
        <v>7194.75</v>
      </c>
      <c r="F29" s="101">
        <v>3968.25</v>
      </c>
      <c r="G29" s="101">
        <v>0</v>
      </c>
      <c r="H29" s="101">
        <f>H27</f>
        <v>80</v>
      </c>
      <c r="I29" s="101">
        <f>H29</f>
        <v>80</v>
      </c>
      <c r="J29" s="102">
        <f>C29*D29*(1+(H29/100+I29/100))*12</f>
        <v>3482856</v>
      </c>
    </row>
    <row r="30" spans="1:10" ht="15">
      <c r="A30" s="64">
        <v>5</v>
      </c>
      <c r="B30" s="99" t="s">
        <v>347</v>
      </c>
      <c r="C30" s="100">
        <v>34.5</v>
      </c>
      <c r="D30" s="101">
        <f>E30+F30+G30</f>
        <v>11450.65</v>
      </c>
      <c r="E30" s="101">
        <v>3612.87</v>
      </c>
      <c r="F30" s="101">
        <v>7550.13</v>
      </c>
      <c r="G30" s="101">
        <v>287.65</v>
      </c>
      <c r="H30" s="101">
        <f>H28</f>
        <v>80</v>
      </c>
      <c r="I30" s="101">
        <f>H30</f>
        <v>80</v>
      </c>
      <c r="J30" s="102">
        <f>C30*D30*(1+(H30/100+I30/100))*12+5.05</f>
        <v>12325484.71</v>
      </c>
    </row>
    <row r="31" spans="1:10" s="130" customFormat="1" ht="15">
      <c r="A31" s="452" t="s">
        <v>228</v>
      </c>
      <c r="B31" s="453"/>
      <c r="C31" s="128" t="s">
        <v>229</v>
      </c>
      <c r="D31" s="129">
        <f>SUM(D26:D30)</f>
        <v>89678.35699999999</v>
      </c>
      <c r="E31" s="128" t="s">
        <v>229</v>
      </c>
      <c r="F31" s="128" t="s">
        <v>229</v>
      </c>
      <c r="G31" s="128" t="s">
        <v>229</v>
      </c>
      <c r="H31" s="128" t="s">
        <v>229</v>
      </c>
      <c r="I31" s="128" t="s">
        <v>229</v>
      </c>
      <c r="J31" s="129">
        <f>SUM(J26:J30)</f>
        <v>57114341.33707201</v>
      </c>
    </row>
    <row r="32" spans="1:10" ht="15">
      <c r="A32" s="66"/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5">
      <c r="A33" s="433" t="s">
        <v>230</v>
      </c>
      <c r="B33" s="433"/>
      <c r="C33" s="433"/>
      <c r="D33" s="433"/>
      <c r="E33" s="433"/>
      <c r="F33" s="433"/>
      <c r="G33" s="433"/>
      <c r="H33" s="433"/>
      <c r="I33" s="433"/>
      <c r="J33" s="433"/>
    </row>
    <row r="34" spans="1:10" ht="15">
      <c r="A34" s="433" t="s">
        <v>231</v>
      </c>
      <c r="B34" s="433"/>
      <c r="C34" s="433"/>
      <c r="D34" s="433"/>
      <c r="E34" s="433"/>
      <c r="F34" s="433"/>
      <c r="G34" s="433"/>
      <c r="H34" s="433"/>
      <c r="I34" s="433"/>
      <c r="J34" s="433"/>
    </row>
    <row r="35" spans="1:10" ht="15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66" customHeight="1">
      <c r="A36" s="104" t="s">
        <v>298</v>
      </c>
      <c r="B36" s="445" t="s">
        <v>232</v>
      </c>
      <c r="C36" s="445"/>
      <c r="D36" s="445" t="s">
        <v>233</v>
      </c>
      <c r="E36" s="445"/>
      <c r="F36" s="445"/>
      <c r="G36" s="104" t="s">
        <v>277</v>
      </c>
      <c r="H36" s="104" t="s">
        <v>234</v>
      </c>
      <c r="I36" s="445" t="s">
        <v>276</v>
      </c>
      <c r="J36" s="445"/>
    </row>
    <row r="37" spans="1:10" ht="15">
      <c r="A37" s="103" t="s">
        <v>218</v>
      </c>
      <c r="B37" s="429" t="s">
        <v>219</v>
      </c>
      <c r="C37" s="429"/>
      <c r="D37" s="429">
        <v>3</v>
      </c>
      <c r="E37" s="429"/>
      <c r="F37" s="429"/>
      <c r="G37" s="103">
        <v>4</v>
      </c>
      <c r="H37" s="103">
        <v>5</v>
      </c>
      <c r="I37" s="429">
        <v>6</v>
      </c>
      <c r="J37" s="429"/>
    </row>
    <row r="38" spans="1:10" ht="15">
      <c r="A38" s="103">
        <v>1</v>
      </c>
      <c r="B38" s="457" t="s">
        <v>354</v>
      </c>
      <c r="C38" s="457"/>
      <c r="D38" s="430">
        <v>300</v>
      </c>
      <c r="E38" s="430"/>
      <c r="F38" s="430"/>
      <c r="G38" s="103">
        <v>12</v>
      </c>
      <c r="H38" s="103">
        <v>7</v>
      </c>
      <c r="I38" s="430">
        <f>D38*G38*H38</f>
        <v>25200</v>
      </c>
      <c r="J38" s="430"/>
    </row>
    <row r="39" spans="1:10" ht="15">
      <c r="A39" s="103">
        <v>2</v>
      </c>
      <c r="B39" s="457" t="s">
        <v>355</v>
      </c>
      <c r="C39" s="457"/>
      <c r="D39" s="430">
        <v>2520</v>
      </c>
      <c r="E39" s="430"/>
      <c r="F39" s="430"/>
      <c r="G39" s="103">
        <v>12</v>
      </c>
      <c r="H39" s="103">
        <v>2</v>
      </c>
      <c r="I39" s="430">
        <f>D39*G39*H39-1576.4</f>
        <v>58903.6</v>
      </c>
      <c r="J39" s="430"/>
    </row>
    <row r="40" spans="1:10" ht="15">
      <c r="A40" s="103">
        <v>3</v>
      </c>
      <c r="B40" s="457" t="s">
        <v>356</v>
      </c>
      <c r="C40" s="457"/>
      <c r="D40" s="430">
        <v>2700</v>
      </c>
      <c r="E40" s="430"/>
      <c r="F40" s="430"/>
      <c r="G40" s="103">
        <v>7</v>
      </c>
      <c r="H40" s="103">
        <v>10</v>
      </c>
      <c r="I40" s="430">
        <f>D40*G40*H40</f>
        <v>189000</v>
      </c>
      <c r="J40" s="430"/>
    </row>
    <row r="41" spans="1:10" ht="15">
      <c r="A41" s="103">
        <v>4</v>
      </c>
      <c r="B41" s="457" t="s">
        <v>361</v>
      </c>
      <c r="C41" s="457"/>
      <c r="D41" s="430">
        <v>2520</v>
      </c>
      <c r="E41" s="430"/>
      <c r="F41" s="430"/>
      <c r="G41" s="103">
        <v>1</v>
      </c>
      <c r="H41" s="103">
        <v>2</v>
      </c>
      <c r="I41" s="430">
        <f>D41*G41*H41</f>
        <v>5040</v>
      </c>
      <c r="J41" s="430"/>
    </row>
    <row r="42" spans="1:10" s="130" customFormat="1" ht="15">
      <c r="A42" s="128"/>
      <c r="B42" s="422" t="s">
        <v>228</v>
      </c>
      <c r="C42" s="422"/>
      <c r="D42" s="422" t="s">
        <v>229</v>
      </c>
      <c r="E42" s="422"/>
      <c r="F42" s="422"/>
      <c r="G42" s="128" t="s">
        <v>229</v>
      </c>
      <c r="H42" s="128" t="s">
        <v>229</v>
      </c>
      <c r="I42" s="465">
        <f>SUM(I38:J41)</f>
        <v>278143.6</v>
      </c>
      <c r="J42" s="465"/>
    </row>
    <row r="43" spans="1:10" ht="15">
      <c r="A43" s="105"/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ht="15">
      <c r="A44" s="433" t="s">
        <v>235</v>
      </c>
      <c r="B44" s="433"/>
      <c r="C44" s="433"/>
      <c r="D44" s="433"/>
      <c r="E44" s="433"/>
      <c r="F44" s="433"/>
      <c r="G44" s="433"/>
      <c r="H44" s="433"/>
      <c r="I44" s="433"/>
      <c r="J44" s="433"/>
    </row>
    <row r="45" spans="1:10" ht="15">
      <c r="A45" s="433" t="s">
        <v>236</v>
      </c>
      <c r="B45" s="433"/>
      <c r="C45" s="433"/>
      <c r="D45" s="433"/>
      <c r="E45" s="433"/>
      <c r="F45" s="433"/>
      <c r="G45" s="433"/>
      <c r="H45" s="433"/>
      <c r="I45" s="433"/>
      <c r="J45" s="433"/>
    </row>
    <row r="46" spans="1:10" ht="15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60">
      <c r="A47" s="107" t="s">
        <v>298</v>
      </c>
      <c r="B47" s="434" t="s">
        <v>232</v>
      </c>
      <c r="C47" s="434"/>
      <c r="D47" s="426" t="s">
        <v>237</v>
      </c>
      <c r="E47" s="426"/>
      <c r="F47" s="65" t="s">
        <v>238</v>
      </c>
      <c r="G47" s="434" t="s">
        <v>239</v>
      </c>
      <c r="H47" s="434"/>
      <c r="I47" s="434" t="s">
        <v>276</v>
      </c>
      <c r="J47" s="434"/>
    </row>
    <row r="48" spans="1:10" ht="15">
      <c r="A48" s="108" t="s">
        <v>218</v>
      </c>
      <c r="B48" s="429" t="s">
        <v>219</v>
      </c>
      <c r="C48" s="429"/>
      <c r="D48" s="429">
        <v>3</v>
      </c>
      <c r="E48" s="429"/>
      <c r="F48" s="103">
        <v>4</v>
      </c>
      <c r="G48" s="435">
        <v>5</v>
      </c>
      <c r="H48" s="435"/>
      <c r="I48" s="435">
        <v>6</v>
      </c>
      <c r="J48" s="435"/>
    </row>
    <row r="49" spans="1:10" ht="30" customHeight="1">
      <c r="A49" s="109">
        <v>1</v>
      </c>
      <c r="B49" s="427" t="s">
        <v>348</v>
      </c>
      <c r="C49" s="428"/>
      <c r="D49" s="429">
        <v>5</v>
      </c>
      <c r="E49" s="429"/>
      <c r="F49" s="103">
        <v>12</v>
      </c>
      <c r="G49" s="430">
        <v>22000</v>
      </c>
      <c r="H49" s="430"/>
      <c r="I49" s="430">
        <f>D49*F49*G49</f>
        <v>1320000</v>
      </c>
      <c r="J49" s="430"/>
    </row>
    <row r="50" spans="1:10" ht="32.25" customHeight="1">
      <c r="A50" s="109">
        <v>2</v>
      </c>
      <c r="B50" s="427" t="s">
        <v>349</v>
      </c>
      <c r="C50" s="428"/>
      <c r="D50" s="429">
        <v>3</v>
      </c>
      <c r="E50" s="429"/>
      <c r="F50" s="103">
        <v>1</v>
      </c>
      <c r="G50" s="430">
        <v>26160.53</v>
      </c>
      <c r="H50" s="430"/>
      <c r="I50" s="430">
        <f>D50*F50*G50</f>
        <v>78481.59</v>
      </c>
      <c r="J50" s="430"/>
    </row>
    <row r="51" spans="1:10" ht="32.25" customHeight="1">
      <c r="A51" s="109">
        <v>3</v>
      </c>
      <c r="B51" s="427" t="s">
        <v>350</v>
      </c>
      <c r="C51" s="428"/>
      <c r="D51" s="431">
        <v>2</v>
      </c>
      <c r="E51" s="432"/>
      <c r="F51" s="103">
        <v>1</v>
      </c>
      <c r="G51" s="440">
        <v>930.77</v>
      </c>
      <c r="H51" s="441"/>
      <c r="I51" s="430">
        <f>D51*F51*G51</f>
        <v>1861.54</v>
      </c>
      <c r="J51" s="430"/>
    </row>
    <row r="52" spans="1:10" s="130" customFormat="1" ht="15">
      <c r="A52" s="131"/>
      <c r="B52" s="422" t="s">
        <v>228</v>
      </c>
      <c r="C52" s="422"/>
      <c r="D52" s="422" t="s">
        <v>229</v>
      </c>
      <c r="E52" s="422"/>
      <c r="F52" s="132" t="s">
        <v>229</v>
      </c>
      <c r="G52" s="423" t="s">
        <v>229</v>
      </c>
      <c r="H52" s="423"/>
      <c r="I52" s="424">
        <f>SUM(I49:J51)</f>
        <v>1400343.1300000001</v>
      </c>
      <c r="J52" s="423"/>
    </row>
    <row r="53" spans="1:10" s="130" customFormat="1" ht="15">
      <c r="A53" s="148"/>
      <c r="B53" s="149"/>
      <c r="C53" s="149"/>
      <c r="D53" s="149"/>
      <c r="E53" s="149"/>
      <c r="F53" s="150"/>
      <c r="G53" s="150"/>
      <c r="H53" s="150"/>
      <c r="I53" s="151"/>
      <c r="J53" s="150"/>
    </row>
    <row r="54" spans="1:10" s="130" customFormat="1" ht="15">
      <c r="A54" s="433" t="s">
        <v>440</v>
      </c>
      <c r="B54" s="433"/>
      <c r="C54" s="433"/>
      <c r="D54" s="433"/>
      <c r="E54" s="433"/>
      <c r="F54" s="433"/>
      <c r="G54" s="433"/>
      <c r="H54" s="433"/>
      <c r="I54" s="433"/>
      <c r="J54" s="433"/>
    </row>
    <row r="55" spans="1:10" s="130" customFormat="1" ht="15">
      <c r="A55" s="98"/>
      <c r="B55" s="98"/>
      <c r="C55" s="98"/>
      <c r="D55" s="98"/>
      <c r="E55" s="98"/>
      <c r="F55" s="98"/>
      <c r="G55" s="98"/>
      <c r="H55" s="98"/>
      <c r="I55" s="98"/>
      <c r="J55" s="98"/>
    </row>
    <row r="56" spans="1:10" s="130" customFormat="1" ht="60">
      <c r="A56" s="107" t="s">
        <v>298</v>
      </c>
      <c r="B56" s="434" t="s">
        <v>232</v>
      </c>
      <c r="C56" s="434"/>
      <c r="D56" s="426" t="s">
        <v>237</v>
      </c>
      <c r="E56" s="426"/>
      <c r="F56" s="65" t="s">
        <v>238</v>
      </c>
      <c r="G56" s="434" t="s">
        <v>239</v>
      </c>
      <c r="H56" s="434"/>
      <c r="I56" s="434" t="s">
        <v>276</v>
      </c>
      <c r="J56" s="434"/>
    </row>
    <row r="57" spans="1:10" s="130" customFormat="1" ht="15">
      <c r="A57" s="108" t="s">
        <v>218</v>
      </c>
      <c r="B57" s="429" t="s">
        <v>219</v>
      </c>
      <c r="C57" s="429"/>
      <c r="D57" s="429">
        <v>3</v>
      </c>
      <c r="E57" s="429"/>
      <c r="F57" s="103">
        <v>4</v>
      </c>
      <c r="G57" s="435">
        <v>5</v>
      </c>
      <c r="H57" s="435"/>
      <c r="I57" s="435">
        <v>6</v>
      </c>
      <c r="J57" s="435"/>
    </row>
    <row r="58" spans="1:10" s="130" customFormat="1" ht="15">
      <c r="A58" s="109">
        <v>1</v>
      </c>
      <c r="B58" s="427" t="s">
        <v>442</v>
      </c>
      <c r="C58" s="428"/>
      <c r="D58" s="429">
        <v>0</v>
      </c>
      <c r="E58" s="429"/>
      <c r="F58" s="103">
        <v>1</v>
      </c>
      <c r="G58" s="430">
        <v>27072</v>
      </c>
      <c r="H58" s="430"/>
      <c r="I58" s="430">
        <f>D58*F58*G58</f>
        <v>0</v>
      </c>
      <c r="J58" s="430"/>
    </row>
    <row r="59" spans="1:10" s="130" customFormat="1" ht="15">
      <c r="A59" s="109">
        <v>2</v>
      </c>
      <c r="B59" s="427" t="s">
        <v>445</v>
      </c>
      <c r="C59" s="428"/>
      <c r="D59" s="431">
        <v>1</v>
      </c>
      <c r="E59" s="432"/>
      <c r="F59" s="102">
        <v>4.53688</v>
      </c>
      <c r="G59" s="440">
        <v>90</v>
      </c>
      <c r="H59" s="441"/>
      <c r="I59" s="430">
        <f>D59*F59*G59</f>
        <v>408.3192</v>
      </c>
      <c r="J59" s="430"/>
    </row>
    <row r="60" spans="1:10" s="130" customFormat="1" ht="15">
      <c r="A60" s="109">
        <v>3</v>
      </c>
      <c r="B60" s="427" t="s">
        <v>442</v>
      </c>
      <c r="C60" s="428"/>
      <c r="D60" s="429">
        <v>0</v>
      </c>
      <c r="E60" s="429"/>
      <c r="F60" s="103">
        <v>1</v>
      </c>
      <c r="G60" s="430">
        <v>75000</v>
      </c>
      <c r="H60" s="430"/>
      <c r="I60" s="430">
        <f>D60*F60*G60</f>
        <v>0</v>
      </c>
      <c r="J60" s="430"/>
    </row>
    <row r="61" spans="1:10" s="130" customFormat="1" ht="15">
      <c r="A61" s="131"/>
      <c r="B61" s="422" t="s">
        <v>228</v>
      </c>
      <c r="C61" s="422"/>
      <c r="D61" s="422" t="s">
        <v>229</v>
      </c>
      <c r="E61" s="422"/>
      <c r="F61" s="132" t="s">
        <v>229</v>
      </c>
      <c r="G61" s="423" t="s">
        <v>229</v>
      </c>
      <c r="H61" s="423"/>
      <c r="I61" s="424">
        <f>SUM(I58:J60)</f>
        <v>408.3192</v>
      </c>
      <c r="J61" s="423"/>
    </row>
    <row r="62" spans="1:10" ht="15">
      <c r="A62" s="110"/>
      <c r="B62" s="105"/>
      <c r="C62" s="105"/>
      <c r="D62" s="105"/>
      <c r="E62" s="105"/>
      <c r="F62" s="98"/>
      <c r="G62" s="98"/>
      <c r="H62" s="98"/>
      <c r="I62" s="106"/>
      <c r="J62" s="98"/>
    </row>
    <row r="63" spans="1:10" ht="15">
      <c r="A63" s="433" t="s">
        <v>441</v>
      </c>
      <c r="B63" s="433"/>
      <c r="C63" s="433"/>
      <c r="D63" s="433"/>
      <c r="E63" s="433"/>
      <c r="F63" s="433"/>
      <c r="G63" s="433"/>
      <c r="H63" s="433"/>
      <c r="I63" s="433"/>
      <c r="J63" s="433"/>
    </row>
    <row r="64" spans="1:10" ht="15">
      <c r="A64" s="433" t="s">
        <v>240</v>
      </c>
      <c r="B64" s="433"/>
      <c r="C64" s="433"/>
      <c r="D64" s="433"/>
      <c r="E64" s="433"/>
      <c r="F64" s="433"/>
      <c r="G64" s="433"/>
      <c r="H64" s="433"/>
      <c r="I64" s="433"/>
      <c r="J64" s="433"/>
    </row>
    <row r="65" spans="1:10" ht="15">
      <c r="A65" s="433" t="s">
        <v>241</v>
      </c>
      <c r="B65" s="433"/>
      <c r="C65" s="433"/>
      <c r="D65" s="433"/>
      <c r="E65" s="433"/>
      <c r="F65" s="433"/>
      <c r="G65" s="433"/>
      <c r="H65" s="433"/>
      <c r="I65" s="433"/>
      <c r="J65" s="433"/>
    </row>
    <row r="66" spans="1:10" ht="15">
      <c r="A66" s="433" t="s">
        <v>242</v>
      </c>
      <c r="B66" s="433"/>
      <c r="C66" s="433"/>
      <c r="D66" s="433"/>
      <c r="E66" s="433"/>
      <c r="F66" s="433"/>
      <c r="G66" s="433"/>
      <c r="H66" s="433"/>
      <c r="I66" s="433"/>
      <c r="J66" s="433"/>
    </row>
    <row r="67" spans="1:10" ht="15">
      <c r="A67" s="66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63.75" customHeight="1">
      <c r="A68" s="107" t="s">
        <v>298</v>
      </c>
      <c r="B68" s="434" t="s">
        <v>243</v>
      </c>
      <c r="C68" s="434"/>
      <c r="D68" s="434"/>
      <c r="E68" s="434"/>
      <c r="F68" s="434"/>
      <c r="G68" s="434" t="s">
        <v>244</v>
      </c>
      <c r="H68" s="434"/>
      <c r="I68" s="434" t="s">
        <v>278</v>
      </c>
      <c r="J68" s="434"/>
    </row>
    <row r="69" spans="1:10" ht="15">
      <c r="A69" s="103" t="s">
        <v>218</v>
      </c>
      <c r="B69" s="429" t="s">
        <v>219</v>
      </c>
      <c r="C69" s="429"/>
      <c r="D69" s="429"/>
      <c r="E69" s="429"/>
      <c r="F69" s="429"/>
      <c r="G69" s="435">
        <v>3</v>
      </c>
      <c r="H69" s="435"/>
      <c r="I69" s="435">
        <v>4</v>
      </c>
      <c r="J69" s="435"/>
    </row>
    <row r="70" spans="1:10" ht="36" customHeight="1">
      <c r="A70" s="103" t="s">
        <v>218</v>
      </c>
      <c r="B70" s="427" t="s">
        <v>245</v>
      </c>
      <c r="C70" s="436"/>
      <c r="D70" s="436"/>
      <c r="E70" s="436"/>
      <c r="F70" s="428"/>
      <c r="G70" s="429" t="s">
        <v>229</v>
      </c>
      <c r="H70" s="429"/>
      <c r="I70" s="458">
        <f>I71+I72+I73</f>
        <v>13039047.21</v>
      </c>
      <c r="J70" s="458"/>
    </row>
    <row r="71" spans="1:10" ht="26.25" customHeight="1">
      <c r="A71" s="103" t="s">
        <v>246</v>
      </c>
      <c r="B71" s="425" t="s">
        <v>279</v>
      </c>
      <c r="C71" s="425"/>
      <c r="D71" s="425"/>
      <c r="E71" s="425"/>
      <c r="F71" s="425"/>
      <c r="G71" s="458">
        <v>57775000</v>
      </c>
      <c r="H71" s="458"/>
      <c r="I71" s="458">
        <f>G71*0.22-1400751.45</f>
        <v>11309748.55</v>
      </c>
      <c r="J71" s="458"/>
    </row>
    <row r="72" spans="1:10" ht="15">
      <c r="A72" s="111" t="s">
        <v>247</v>
      </c>
      <c r="B72" s="457" t="s">
        <v>280</v>
      </c>
      <c r="C72" s="457"/>
      <c r="D72" s="457"/>
      <c r="E72" s="457"/>
      <c r="F72" s="457"/>
      <c r="G72" s="458">
        <v>10690000</v>
      </c>
      <c r="H72" s="458"/>
      <c r="I72" s="458">
        <f>G72*0.1+660298.66</f>
        <v>1729298.6600000001</v>
      </c>
      <c r="J72" s="458"/>
    </row>
    <row r="73" spans="1:10" ht="48.75" customHeight="1">
      <c r="A73" s="103" t="s">
        <v>248</v>
      </c>
      <c r="B73" s="425" t="s">
        <v>281</v>
      </c>
      <c r="C73" s="425"/>
      <c r="D73" s="425"/>
      <c r="E73" s="425"/>
      <c r="F73" s="425"/>
      <c r="G73" s="458"/>
      <c r="H73" s="458"/>
      <c r="I73" s="458"/>
      <c r="J73" s="458"/>
    </row>
    <row r="74" spans="1:10" ht="42" customHeight="1">
      <c r="A74" s="103" t="s">
        <v>219</v>
      </c>
      <c r="B74" s="425" t="s">
        <v>249</v>
      </c>
      <c r="C74" s="425"/>
      <c r="D74" s="425"/>
      <c r="E74" s="425"/>
      <c r="F74" s="425"/>
      <c r="G74" s="431" t="s">
        <v>229</v>
      </c>
      <c r="H74" s="432"/>
      <c r="I74" s="458">
        <f>I75+I77+I76+I78+I79</f>
        <v>1704194</v>
      </c>
      <c r="J74" s="458"/>
    </row>
    <row r="75" spans="1:10" ht="54.75" customHeight="1">
      <c r="A75" s="103" t="s">
        <v>250</v>
      </c>
      <c r="B75" s="425" t="s">
        <v>282</v>
      </c>
      <c r="C75" s="425"/>
      <c r="D75" s="425"/>
      <c r="E75" s="425"/>
      <c r="F75" s="425"/>
      <c r="G75" s="458">
        <v>54974000</v>
      </c>
      <c r="H75" s="458"/>
      <c r="I75" s="458">
        <f>G75*0.029</f>
        <v>1594246</v>
      </c>
      <c r="J75" s="458"/>
    </row>
    <row r="76" spans="1:10" ht="48" customHeight="1">
      <c r="A76" s="103" t="s">
        <v>251</v>
      </c>
      <c r="B76" s="425" t="s">
        <v>283</v>
      </c>
      <c r="C76" s="425"/>
      <c r="D76" s="425"/>
      <c r="E76" s="425"/>
      <c r="F76" s="425"/>
      <c r="G76" s="458"/>
      <c r="H76" s="458"/>
      <c r="I76" s="458"/>
      <c r="J76" s="458"/>
    </row>
    <row r="77" spans="1:10" ht="42" customHeight="1">
      <c r="A77" s="103" t="s">
        <v>252</v>
      </c>
      <c r="B77" s="425" t="s">
        <v>284</v>
      </c>
      <c r="C77" s="425"/>
      <c r="D77" s="425"/>
      <c r="E77" s="425"/>
      <c r="F77" s="425"/>
      <c r="G77" s="458">
        <v>54974000</v>
      </c>
      <c r="H77" s="458"/>
      <c r="I77" s="458">
        <f>G77*0.002</f>
        <v>109948</v>
      </c>
      <c r="J77" s="458"/>
    </row>
    <row r="78" spans="1:10" ht="42.75" customHeight="1">
      <c r="A78" s="103" t="s">
        <v>253</v>
      </c>
      <c r="B78" s="460" t="s">
        <v>285</v>
      </c>
      <c r="C78" s="460"/>
      <c r="D78" s="460"/>
      <c r="E78" s="460"/>
      <c r="F78" s="460"/>
      <c r="G78" s="458"/>
      <c r="H78" s="458"/>
      <c r="I78" s="458"/>
      <c r="J78" s="458"/>
    </row>
    <row r="79" spans="1:10" ht="44.25" customHeight="1">
      <c r="A79" s="103" t="s">
        <v>254</v>
      </c>
      <c r="B79" s="460" t="s">
        <v>285</v>
      </c>
      <c r="C79" s="460"/>
      <c r="D79" s="460"/>
      <c r="E79" s="460"/>
      <c r="F79" s="460"/>
      <c r="G79" s="458"/>
      <c r="H79" s="458"/>
      <c r="I79" s="458"/>
      <c r="J79" s="458"/>
    </row>
    <row r="80" spans="1:10" ht="33.75" customHeight="1">
      <c r="A80" s="103" t="s">
        <v>220</v>
      </c>
      <c r="B80" s="425" t="s">
        <v>255</v>
      </c>
      <c r="C80" s="425"/>
      <c r="D80" s="425"/>
      <c r="E80" s="425"/>
      <c r="F80" s="425"/>
      <c r="G80" s="458">
        <v>41000000</v>
      </c>
      <c r="H80" s="458"/>
      <c r="I80" s="458">
        <f>G80*0.051-29461.24</f>
        <v>2061538.7599999998</v>
      </c>
      <c r="J80" s="458"/>
    </row>
    <row r="81" spans="1:11" s="130" customFormat="1" ht="15">
      <c r="A81" s="132"/>
      <c r="B81" s="422" t="s">
        <v>228</v>
      </c>
      <c r="C81" s="422"/>
      <c r="D81" s="422"/>
      <c r="E81" s="422"/>
      <c r="F81" s="422"/>
      <c r="G81" s="423" t="s">
        <v>229</v>
      </c>
      <c r="H81" s="423"/>
      <c r="I81" s="424">
        <f>I80+I74+I70-96232.76</f>
        <v>16708547.209999999</v>
      </c>
      <c r="J81" s="424"/>
      <c r="K81" s="153">
        <f>I81+I52+I61</f>
        <v>18109298.6592</v>
      </c>
    </row>
    <row r="82" spans="1:10" ht="15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5">
      <c r="A83" s="459" t="s">
        <v>256</v>
      </c>
      <c r="B83" s="459"/>
      <c r="C83" s="459"/>
      <c r="D83" s="459"/>
      <c r="E83" s="459"/>
      <c r="F83" s="459"/>
      <c r="G83" s="459"/>
      <c r="H83" s="459"/>
      <c r="I83" s="459"/>
      <c r="J83" s="459"/>
    </row>
    <row r="84" spans="1:10" ht="15">
      <c r="A84" s="459" t="s">
        <v>257</v>
      </c>
      <c r="B84" s="459"/>
      <c r="C84" s="459"/>
      <c r="D84" s="459"/>
      <c r="E84" s="459"/>
      <c r="F84" s="459"/>
      <c r="G84" s="459"/>
      <c r="H84" s="459"/>
      <c r="I84" s="459"/>
      <c r="J84" s="459"/>
    </row>
    <row r="85" spans="1:10" ht="15">
      <c r="A85" s="459" t="s">
        <v>300</v>
      </c>
      <c r="B85" s="459"/>
      <c r="C85" s="459"/>
      <c r="D85" s="459"/>
      <c r="E85" s="459"/>
      <c r="F85" s="459"/>
      <c r="G85" s="459"/>
      <c r="H85" s="459"/>
      <c r="I85" s="459"/>
      <c r="J85" s="459"/>
    </row>
    <row r="86" spans="1:10" ht="15">
      <c r="A86" s="459" t="s">
        <v>258</v>
      </c>
      <c r="B86" s="459"/>
      <c r="C86" s="459"/>
      <c r="D86" s="459"/>
      <c r="E86" s="459"/>
      <c r="F86" s="459"/>
      <c r="G86" s="459"/>
      <c r="H86" s="459"/>
      <c r="I86" s="459"/>
      <c r="J86" s="459"/>
    </row>
    <row r="87" spans="1:10" ht="15">
      <c r="A87" s="459" t="s">
        <v>259</v>
      </c>
      <c r="B87" s="459"/>
      <c r="C87" s="459"/>
      <c r="D87" s="459"/>
      <c r="E87" s="459"/>
      <c r="F87" s="459"/>
      <c r="G87" s="459"/>
      <c r="H87" s="459"/>
      <c r="I87" s="459"/>
      <c r="J87" s="459"/>
    </row>
    <row r="88" spans="1:10" ht="15">
      <c r="A88" s="459" t="s">
        <v>301</v>
      </c>
      <c r="B88" s="459"/>
      <c r="C88" s="459"/>
      <c r="D88" s="459"/>
      <c r="E88" s="459"/>
      <c r="F88" s="459"/>
      <c r="G88" s="459"/>
      <c r="H88" s="459"/>
      <c r="I88" s="459"/>
      <c r="J88" s="459"/>
    </row>
    <row r="89" spans="1:10" ht="15">
      <c r="A89" s="66"/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5">
      <c r="A90" s="433" t="s">
        <v>375</v>
      </c>
      <c r="B90" s="433"/>
      <c r="C90" s="433"/>
      <c r="D90" s="433"/>
      <c r="E90" s="433"/>
      <c r="F90" s="433"/>
      <c r="G90" s="433"/>
      <c r="H90" s="433"/>
      <c r="I90" s="433"/>
      <c r="J90" s="433"/>
    </row>
    <row r="91" spans="1:10" ht="15">
      <c r="A91" s="433" t="s">
        <v>261</v>
      </c>
      <c r="B91" s="433"/>
      <c r="C91" s="433"/>
      <c r="D91" s="433"/>
      <c r="E91" s="433"/>
      <c r="F91" s="433"/>
      <c r="G91" s="433"/>
      <c r="H91" s="433"/>
      <c r="I91" s="433"/>
      <c r="J91" s="433"/>
    </row>
    <row r="92" spans="1:10" ht="15">
      <c r="A92" s="66"/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5">
      <c r="A93" s="66" t="s">
        <v>212</v>
      </c>
      <c r="B93" s="66"/>
      <c r="C93" s="66"/>
      <c r="D93" s="451">
        <v>800</v>
      </c>
      <c r="E93" s="451"/>
      <c r="F93" s="451"/>
      <c r="G93" s="451"/>
      <c r="H93" s="451"/>
      <c r="I93" s="451"/>
      <c r="J93" s="451"/>
    </row>
    <row r="94" spans="1:10" ht="15">
      <c r="A94" s="66"/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15">
      <c r="A95" s="66" t="s">
        <v>213</v>
      </c>
      <c r="B95" s="66"/>
      <c r="C95" s="66"/>
      <c r="D95" s="66"/>
      <c r="E95" s="66"/>
      <c r="F95" s="451" t="s">
        <v>360</v>
      </c>
      <c r="G95" s="451"/>
      <c r="H95" s="451"/>
      <c r="I95" s="451"/>
      <c r="J95" s="451"/>
    </row>
    <row r="96" spans="1:10" ht="15">
      <c r="A96" s="66"/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45" customHeight="1">
      <c r="A97" s="64" t="s">
        <v>298</v>
      </c>
      <c r="B97" s="447" t="s">
        <v>232</v>
      </c>
      <c r="C97" s="448"/>
      <c r="D97" s="449"/>
      <c r="E97" s="426" t="s">
        <v>287</v>
      </c>
      <c r="F97" s="426"/>
      <c r="G97" s="64" t="s">
        <v>374</v>
      </c>
      <c r="H97" s="426" t="s">
        <v>286</v>
      </c>
      <c r="I97" s="426"/>
      <c r="J97" s="426"/>
    </row>
    <row r="98" spans="1:10" ht="15">
      <c r="A98" s="103" t="s">
        <v>218</v>
      </c>
      <c r="B98" s="431" t="s">
        <v>219</v>
      </c>
      <c r="C98" s="444"/>
      <c r="D98" s="432"/>
      <c r="E98" s="429">
        <v>3</v>
      </c>
      <c r="F98" s="429"/>
      <c r="G98" s="103">
        <v>4</v>
      </c>
      <c r="H98" s="429">
        <v>5</v>
      </c>
      <c r="I98" s="429"/>
      <c r="J98" s="429"/>
    </row>
    <row r="99" spans="1:10" ht="15">
      <c r="A99" s="105">
        <v>1</v>
      </c>
      <c r="B99" s="461" t="s">
        <v>369</v>
      </c>
      <c r="C99" s="462"/>
      <c r="D99" s="463"/>
      <c r="E99" s="430">
        <v>22050000</v>
      </c>
      <c r="F99" s="430"/>
      <c r="G99" s="112">
        <v>0.022</v>
      </c>
      <c r="H99" s="430">
        <v>300000</v>
      </c>
      <c r="I99" s="430"/>
      <c r="J99" s="430"/>
    </row>
    <row r="100" spans="1:10" ht="15">
      <c r="A100" s="103">
        <v>2</v>
      </c>
      <c r="B100" s="461" t="s">
        <v>370</v>
      </c>
      <c r="C100" s="462"/>
      <c r="D100" s="463"/>
      <c r="E100" s="430">
        <v>3272733.33</v>
      </c>
      <c r="F100" s="430"/>
      <c r="G100" s="112">
        <v>0.015</v>
      </c>
      <c r="H100" s="430">
        <v>49091</v>
      </c>
      <c r="I100" s="430"/>
      <c r="J100" s="430"/>
    </row>
    <row r="101" spans="1:10" ht="15">
      <c r="A101" s="103">
        <v>3</v>
      </c>
      <c r="B101" s="461" t="s">
        <v>371</v>
      </c>
      <c r="C101" s="462"/>
      <c r="D101" s="463"/>
      <c r="E101" s="430">
        <v>124</v>
      </c>
      <c r="F101" s="430"/>
      <c r="G101" s="102">
        <v>45</v>
      </c>
      <c r="H101" s="430">
        <v>5580</v>
      </c>
      <c r="I101" s="430"/>
      <c r="J101" s="430"/>
    </row>
    <row r="102" spans="1:10" ht="15">
      <c r="A102" s="103">
        <v>4</v>
      </c>
      <c r="B102" s="461" t="s">
        <v>372</v>
      </c>
      <c r="C102" s="462"/>
      <c r="D102" s="463"/>
      <c r="E102" s="430">
        <v>0</v>
      </c>
      <c r="F102" s="430"/>
      <c r="G102" s="102">
        <v>0</v>
      </c>
      <c r="H102" s="430">
        <v>50000</v>
      </c>
      <c r="I102" s="430"/>
      <c r="J102" s="430"/>
    </row>
    <row r="103" spans="1:10" ht="15">
      <c r="A103" s="103">
        <v>5</v>
      </c>
      <c r="B103" s="461" t="s">
        <v>373</v>
      </c>
      <c r="C103" s="462"/>
      <c r="D103" s="463"/>
      <c r="E103" s="430">
        <v>0</v>
      </c>
      <c r="F103" s="430"/>
      <c r="G103" s="102">
        <v>0</v>
      </c>
      <c r="H103" s="430">
        <v>89578.03</v>
      </c>
      <c r="I103" s="430"/>
      <c r="J103" s="430"/>
    </row>
    <row r="104" spans="1:10" s="130" customFormat="1" ht="15">
      <c r="A104" s="128"/>
      <c r="B104" s="452" t="s">
        <v>228</v>
      </c>
      <c r="C104" s="464"/>
      <c r="D104" s="453"/>
      <c r="E104" s="422"/>
      <c r="F104" s="422"/>
      <c r="G104" s="128" t="s">
        <v>229</v>
      </c>
      <c r="H104" s="465">
        <f>SUM(H99:J103)</f>
        <v>494249.03</v>
      </c>
      <c r="I104" s="465"/>
      <c r="J104" s="465"/>
    </row>
    <row r="105" spans="1:10" ht="15">
      <c r="A105" s="66"/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0" ht="15">
      <c r="A106" s="433" t="s">
        <v>376</v>
      </c>
      <c r="B106" s="433"/>
      <c r="C106" s="433"/>
      <c r="D106" s="433"/>
      <c r="E106" s="433"/>
      <c r="F106" s="433"/>
      <c r="G106" s="433"/>
      <c r="H106" s="433"/>
      <c r="I106" s="433"/>
      <c r="J106" s="433"/>
    </row>
    <row r="107" spans="1:10" ht="15">
      <c r="A107" s="66"/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1:10" ht="15">
      <c r="A108" s="66" t="s">
        <v>212</v>
      </c>
      <c r="B108" s="66"/>
      <c r="C108" s="66"/>
      <c r="D108" s="451">
        <v>244</v>
      </c>
      <c r="E108" s="451"/>
      <c r="F108" s="451"/>
      <c r="G108" s="451"/>
      <c r="H108" s="451"/>
      <c r="I108" s="451"/>
      <c r="J108" s="451"/>
    </row>
    <row r="109" spans="1:10" ht="15">
      <c r="A109" s="66"/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1:10" ht="15">
      <c r="A110" s="66" t="s">
        <v>213</v>
      </c>
      <c r="B110" s="66"/>
      <c r="C110" s="66"/>
      <c r="D110" s="66"/>
      <c r="E110" s="66"/>
      <c r="F110" s="451" t="s">
        <v>360</v>
      </c>
      <c r="G110" s="451"/>
      <c r="H110" s="451"/>
      <c r="I110" s="451"/>
      <c r="J110" s="451"/>
    </row>
    <row r="111" spans="1:10" ht="15">
      <c r="A111" s="66"/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5">
      <c r="A112" s="433" t="s">
        <v>377</v>
      </c>
      <c r="B112" s="433"/>
      <c r="C112" s="433"/>
      <c r="D112" s="433"/>
      <c r="E112" s="433"/>
      <c r="F112" s="433"/>
      <c r="G112" s="433"/>
      <c r="H112" s="433"/>
      <c r="I112" s="433"/>
      <c r="J112" s="433"/>
    </row>
    <row r="113" spans="1:10" ht="15">
      <c r="A113" s="66"/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1:10" ht="47.25" customHeight="1">
      <c r="A114" s="64" t="s">
        <v>298</v>
      </c>
      <c r="B114" s="426" t="s">
        <v>232</v>
      </c>
      <c r="C114" s="426"/>
      <c r="D114" s="426"/>
      <c r="E114" s="64" t="s">
        <v>262</v>
      </c>
      <c r="F114" s="64" t="s">
        <v>263</v>
      </c>
      <c r="G114" s="426" t="s">
        <v>288</v>
      </c>
      <c r="H114" s="426"/>
      <c r="I114" s="426" t="s">
        <v>276</v>
      </c>
      <c r="J114" s="426"/>
    </row>
    <row r="115" spans="1:10" ht="15">
      <c r="A115" s="64" t="s">
        <v>218</v>
      </c>
      <c r="B115" s="426" t="s">
        <v>219</v>
      </c>
      <c r="C115" s="426"/>
      <c r="D115" s="426"/>
      <c r="E115" s="64">
        <v>3</v>
      </c>
      <c r="F115" s="64">
        <v>4</v>
      </c>
      <c r="G115" s="426">
        <v>5</v>
      </c>
      <c r="H115" s="426"/>
      <c r="I115" s="426">
        <v>6</v>
      </c>
      <c r="J115" s="426"/>
    </row>
    <row r="116" spans="1:10" ht="15">
      <c r="A116" s="64">
        <v>1</v>
      </c>
      <c r="B116" s="427" t="s">
        <v>378</v>
      </c>
      <c r="C116" s="436"/>
      <c r="D116" s="428"/>
      <c r="E116" s="64">
        <v>4</v>
      </c>
      <c r="F116" s="64">
        <v>12</v>
      </c>
      <c r="G116" s="418">
        <v>1250</v>
      </c>
      <c r="H116" s="418"/>
      <c r="I116" s="418">
        <f>E116*F116*G116</f>
        <v>60000</v>
      </c>
      <c r="J116" s="418"/>
    </row>
    <row r="117" spans="1:10" ht="15">
      <c r="A117" s="64">
        <v>2</v>
      </c>
      <c r="B117" s="427" t="s">
        <v>379</v>
      </c>
      <c r="C117" s="436"/>
      <c r="D117" s="428"/>
      <c r="E117" s="64">
        <v>1</v>
      </c>
      <c r="F117" s="64">
        <v>12</v>
      </c>
      <c r="G117" s="418">
        <v>7148</v>
      </c>
      <c r="H117" s="418"/>
      <c r="I117" s="418">
        <f>E117*F117*G117</f>
        <v>85776</v>
      </c>
      <c r="J117" s="418"/>
    </row>
    <row r="118" spans="1:10" ht="15">
      <c r="A118" s="64">
        <v>3</v>
      </c>
      <c r="B118" s="427" t="s">
        <v>380</v>
      </c>
      <c r="C118" s="436"/>
      <c r="D118" s="428"/>
      <c r="E118" s="64">
        <v>4</v>
      </c>
      <c r="F118" s="64">
        <v>12</v>
      </c>
      <c r="G118" s="418">
        <v>88</v>
      </c>
      <c r="H118" s="418"/>
      <c r="I118" s="418">
        <f>E118*F118*G118</f>
        <v>4224</v>
      </c>
      <c r="J118" s="418"/>
    </row>
    <row r="119" spans="1:10" ht="15">
      <c r="A119" s="64">
        <v>4</v>
      </c>
      <c r="B119" s="427" t="s">
        <v>482</v>
      </c>
      <c r="C119" s="436"/>
      <c r="D119" s="428"/>
      <c r="E119" s="64">
        <v>1</v>
      </c>
      <c r="F119" s="64">
        <v>12</v>
      </c>
      <c r="G119" s="418">
        <v>93769</v>
      </c>
      <c r="H119" s="418"/>
      <c r="I119" s="418">
        <f>E119*F119*G119+4.81</f>
        <v>1125232.81</v>
      </c>
      <c r="J119" s="418"/>
    </row>
    <row r="120" spans="1:10" s="130" customFormat="1" ht="15">
      <c r="A120" s="133"/>
      <c r="B120" s="420" t="s">
        <v>228</v>
      </c>
      <c r="C120" s="420"/>
      <c r="D120" s="420"/>
      <c r="E120" s="133" t="s">
        <v>229</v>
      </c>
      <c r="F120" s="133" t="s">
        <v>229</v>
      </c>
      <c r="G120" s="420" t="s">
        <v>229</v>
      </c>
      <c r="H120" s="420"/>
      <c r="I120" s="421">
        <f>SUM(I116:J119)</f>
        <v>1275232.81</v>
      </c>
      <c r="J120" s="421"/>
    </row>
    <row r="121" spans="1:10" ht="15">
      <c r="A121" s="66"/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1:10" ht="15">
      <c r="A122" s="433" t="s">
        <v>388</v>
      </c>
      <c r="B122" s="433"/>
      <c r="C122" s="433"/>
      <c r="D122" s="433"/>
      <c r="E122" s="433"/>
      <c r="F122" s="433"/>
      <c r="G122" s="433"/>
      <c r="H122" s="433"/>
      <c r="I122" s="433"/>
      <c r="J122" s="433"/>
    </row>
    <row r="123" spans="1:10" ht="15">
      <c r="A123" s="66"/>
      <c r="B123" s="66"/>
      <c r="C123" s="66"/>
      <c r="D123" s="66"/>
      <c r="E123" s="66"/>
      <c r="F123" s="66"/>
      <c r="G123" s="66"/>
      <c r="H123" s="66"/>
      <c r="I123" s="66"/>
      <c r="J123" s="66"/>
    </row>
    <row r="124" spans="1:10" ht="45" customHeight="1">
      <c r="A124" s="64" t="s">
        <v>298</v>
      </c>
      <c r="B124" s="426" t="s">
        <v>232</v>
      </c>
      <c r="C124" s="426"/>
      <c r="D124" s="426" t="s">
        <v>264</v>
      </c>
      <c r="E124" s="426"/>
      <c r="F124" s="426" t="s">
        <v>265</v>
      </c>
      <c r="G124" s="426"/>
      <c r="H124" s="426" t="s">
        <v>289</v>
      </c>
      <c r="I124" s="426"/>
      <c r="J124" s="426"/>
    </row>
    <row r="125" spans="1:10" ht="15">
      <c r="A125" s="64" t="s">
        <v>218</v>
      </c>
      <c r="B125" s="426" t="s">
        <v>219</v>
      </c>
      <c r="C125" s="426"/>
      <c r="D125" s="426">
        <v>3</v>
      </c>
      <c r="E125" s="426"/>
      <c r="F125" s="426">
        <v>4</v>
      </c>
      <c r="G125" s="426"/>
      <c r="H125" s="426">
        <v>5</v>
      </c>
      <c r="I125" s="426"/>
      <c r="J125" s="426"/>
    </row>
    <row r="126" spans="1:10" ht="15">
      <c r="A126" s="64"/>
      <c r="B126" s="427" t="s">
        <v>381</v>
      </c>
      <c r="C126" s="428"/>
      <c r="D126" s="426">
        <v>13</v>
      </c>
      <c r="E126" s="426"/>
      <c r="F126" s="418">
        <v>20982.05</v>
      </c>
      <c r="G126" s="418"/>
      <c r="H126" s="418">
        <f>D126*F126</f>
        <v>272766.64999999997</v>
      </c>
      <c r="I126" s="418"/>
      <c r="J126" s="418"/>
    </row>
    <row r="127" spans="1:10" s="130" customFormat="1" ht="15">
      <c r="A127" s="133"/>
      <c r="B127" s="420" t="s">
        <v>228</v>
      </c>
      <c r="C127" s="420"/>
      <c r="D127" s="420" t="s">
        <v>382</v>
      </c>
      <c r="E127" s="420"/>
      <c r="F127" s="421" t="s">
        <v>382</v>
      </c>
      <c r="G127" s="421"/>
      <c r="H127" s="421">
        <f>SUM(H126:J126)</f>
        <v>272766.64999999997</v>
      </c>
      <c r="I127" s="421"/>
      <c r="J127" s="421"/>
    </row>
    <row r="128" spans="1:10" ht="15">
      <c r="A128" s="66"/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1:10" ht="15">
      <c r="A129" s="433" t="s">
        <v>389</v>
      </c>
      <c r="B129" s="433"/>
      <c r="C129" s="433"/>
      <c r="D129" s="433"/>
      <c r="E129" s="433"/>
      <c r="F129" s="433"/>
      <c r="G129" s="433"/>
      <c r="H129" s="433"/>
      <c r="I129" s="433"/>
      <c r="J129" s="433"/>
    </row>
    <row r="130" spans="1:10" ht="15">
      <c r="A130" s="66"/>
      <c r="B130" s="66"/>
      <c r="C130" s="66"/>
      <c r="D130" s="66"/>
      <c r="E130" s="66"/>
      <c r="F130" s="66"/>
      <c r="G130" s="66"/>
      <c r="H130" s="66"/>
      <c r="I130" s="66"/>
      <c r="J130" s="66"/>
    </row>
    <row r="131" spans="1:10" ht="45" customHeight="1">
      <c r="A131" s="64" t="s">
        <v>298</v>
      </c>
      <c r="B131" s="426" t="s">
        <v>20</v>
      </c>
      <c r="C131" s="426"/>
      <c r="D131" s="426" t="s">
        <v>266</v>
      </c>
      <c r="E131" s="426"/>
      <c r="F131" s="426" t="s">
        <v>267</v>
      </c>
      <c r="G131" s="426"/>
      <c r="H131" s="64" t="s">
        <v>291</v>
      </c>
      <c r="I131" s="426" t="s">
        <v>290</v>
      </c>
      <c r="J131" s="426"/>
    </row>
    <row r="132" spans="1:10" ht="15">
      <c r="A132" s="64" t="s">
        <v>218</v>
      </c>
      <c r="B132" s="426" t="s">
        <v>219</v>
      </c>
      <c r="C132" s="426"/>
      <c r="D132" s="426">
        <v>3</v>
      </c>
      <c r="E132" s="426"/>
      <c r="F132" s="426">
        <v>4</v>
      </c>
      <c r="G132" s="426"/>
      <c r="H132" s="64">
        <v>5</v>
      </c>
      <c r="I132" s="426">
        <v>6</v>
      </c>
      <c r="J132" s="426"/>
    </row>
    <row r="133" spans="1:10" ht="15">
      <c r="A133" s="64">
        <v>1</v>
      </c>
      <c r="B133" s="425" t="s">
        <v>383</v>
      </c>
      <c r="C133" s="425"/>
      <c r="D133" s="418">
        <v>92573</v>
      </c>
      <c r="E133" s="418"/>
      <c r="F133" s="418">
        <f>I133/D133</f>
        <v>2.9965857215386773</v>
      </c>
      <c r="G133" s="418"/>
      <c r="H133" s="64"/>
      <c r="I133" s="418">
        <v>277402.93</v>
      </c>
      <c r="J133" s="418"/>
    </row>
    <row r="134" spans="1:10" ht="15">
      <c r="A134" s="64">
        <v>2</v>
      </c>
      <c r="B134" s="425" t="s">
        <v>384</v>
      </c>
      <c r="C134" s="425"/>
      <c r="D134" s="418">
        <v>382</v>
      </c>
      <c r="E134" s="418"/>
      <c r="F134" s="418">
        <f>I134/D134</f>
        <v>13763.215785340313</v>
      </c>
      <c r="G134" s="418"/>
      <c r="H134" s="64"/>
      <c r="I134" s="418">
        <v>5257548.43</v>
      </c>
      <c r="J134" s="418"/>
    </row>
    <row r="135" spans="1:10" ht="15">
      <c r="A135" s="64">
        <v>3</v>
      </c>
      <c r="B135" s="425" t="s">
        <v>385</v>
      </c>
      <c r="C135" s="425"/>
      <c r="D135" s="418">
        <v>403.14</v>
      </c>
      <c r="E135" s="418"/>
      <c r="F135" s="418">
        <f>I135/D135</f>
        <v>323.76725207124076</v>
      </c>
      <c r="G135" s="418"/>
      <c r="H135" s="64"/>
      <c r="I135" s="418">
        <v>130523.53</v>
      </c>
      <c r="J135" s="418"/>
    </row>
    <row r="136" spans="1:10" ht="15">
      <c r="A136" s="64">
        <v>4</v>
      </c>
      <c r="B136" s="425" t="s">
        <v>386</v>
      </c>
      <c r="C136" s="425"/>
      <c r="D136" s="426">
        <v>622.29</v>
      </c>
      <c r="E136" s="426"/>
      <c r="F136" s="418">
        <f>I136/D136</f>
        <v>51.647286634848705</v>
      </c>
      <c r="G136" s="418"/>
      <c r="H136" s="64"/>
      <c r="I136" s="418">
        <v>32139.59</v>
      </c>
      <c r="J136" s="418"/>
    </row>
    <row r="137" spans="1:10" ht="15">
      <c r="A137" s="64">
        <v>5</v>
      </c>
      <c r="B137" s="425" t="s">
        <v>387</v>
      </c>
      <c r="C137" s="425"/>
      <c r="D137" s="426">
        <v>907.75</v>
      </c>
      <c r="E137" s="426"/>
      <c r="F137" s="418">
        <f>I137/D137</f>
        <v>65.70038006058937</v>
      </c>
      <c r="G137" s="418"/>
      <c r="H137" s="64"/>
      <c r="I137" s="418">
        <v>59639.52</v>
      </c>
      <c r="J137" s="418"/>
    </row>
    <row r="138" spans="1:10" s="130" customFormat="1" ht="15">
      <c r="A138" s="133"/>
      <c r="B138" s="420" t="s">
        <v>228</v>
      </c>
      <c r="C138" s="420"/>
      <c r="D138" s="420" t="s">
        <v>229</v>
      </c>
      <c r="E138" s="420"/>
      <c r="F138" s="420" t="s">
        <v>229</v>
      </c>
      <c r="G138" s="420"/>
      <c r="H138" s="133" t="s">
        <v>229</v>
      </c>
      <c r="I138" s="421">
        <f>SUM(I133:J137)</f>
        <v>5757253.999999999</v>
      </c>
      <c r="J138" s="421"/>
    </row>
    <row r="139" spans="1:10" ht="15">
      <c r="A139" s="66"/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1:10" ht="15">
      <c r="A140" s="433" t="s">
        <v>390</v>
      </c>
      <c r="B140" s="433"/>
      <c r="C140" s="433"/>
      <c r="D140" s="433"/>
      <c r="E140" s="433"/>
      <c r="F140" s="433"/>
      <c r="G140" s="433"/>
      <c r="H140" s="433"/>
      <c r="I140" s="433"/>
      <c r="J140" s="433"/>
    </row>
    <row r="141" spans="1:10" ht="15">
      <c r="A141" s="66"/>
      <c r="B141" s="66"/>
      <c r="C141" s="66"/>
      <c r="D141" s="66"/>
      <c r="E141" s="66"/>
      <c r="F141" s="66"/>
      <c r="G141" s="66"/>
      <c r="H141" s="66"/>
      <c r="I141" s="66"/>
      <c r="J141" s="66"/>
    </row>
    <row r="142" spans="1:10" ht="45" customHeight="1">
      <c r="A142" s="64" t="s">
        <v>298</v>
      </c>
      <c r="B142" s="426" t="s">
        <v>20</v>
      </c>
      <c r="C142" s="426"/>
      <c r="D142" s="426" t="s">
        <v>268</v>
      </c>
      <c r="E142" s="426"/>
      <c r="F142" s="426" t="s">
        <v>269</v>
      </c>
      <c r="G142" s="426"/>
      <c r="H142" s="426" t="s">
        <v>292</v>
      </c>
      <c r="I142" s="426"/>
      <c r="J142" s="426"/>
    </row>
    <row r="143" spans="1:10" ht="15">
      <c r="A143" s="64" t="s">
        <v>218</v>
      </c>
      <c r="B143" s="426" t="s">
        <v>219</v>
      </c>
      <c r="C143" s="426"/>
      <c r="D143" s="426">
        <v>3</v>
      </c>
      <c r="E143" s="426"/>
      <c r="F143" s="426">
        <v>4</v>
      </c>
      <c r="G143" s="426"/>
      <c r="H143" s="426">
        <v>5</v>
      </c>
      <c r="I143" s="426"/>
      <c r="J143" s="426"/>
    </row>
    <row r="144" spans="1:10" ht="15">
      <c r="A144" s="64"/>
      <c r="B144" s="426"/>
      <c r="C144" s="426"/>
      <c r="D144" s="426"/>
      <c r="E144" s="426"/>
      <c r="F144" s="426"/>
      <c r="G144" s="426"/>
      <c r="H144" s="426"/>
      <c r="I144" s="426"/>
      <c r="J144" s="426"/>
    </row>
    <row r="145" spans="1:10" ht="15">
      <c r="A145" s="64"/>
      <c r="B145" s="426"/>
      <c r="C145" s="426"/>
      <c r="D145" s="426"/>
      <c r="E145" s="426"/>
      <c r="F145" s="426"/>
      <c r="G145" s="426"/>
      <c r="H145" s="426"/>
      <c r="I145" s="426"/>
      <c r="J145" s="426"/>
    </row>
    <row r="146" spans="1:10" s="130" customFormat="1" ht="15">
      <c r="A146" s="133"/>
      <c r="B146" s="420" t="s">
        <v>228</v>
      </c>
      <c r="C146" s="420"/>
      <c r="D146" s="420" t="s">
        <v>229</v>
      </c>
      <c r="E146" s="420"/>
      <c r="F146" s="420" t="s">
        <v>229</v>
      </c>
      <c r="G146" s="420"/>
      <c r="H146" s="420"/>
      <c r="I146" s="420"/>
      <c r="J146" s="420"/>
    </row>
    <row r="147" spans="1:10" ht="15">
      <c r="A147" s="66"/>
      <c r="B147" s="66"/>
      <c r="C147" s="66"/>
      <c r="D147" s="66"/>
      <c r="E147" s="66"/>
      <c r="F147" s="66"/>
      <c r="G147" s="66"/>
      <c r="H147" s="466"/>
      <c r="I147" s="466"/>
      <c r="J147" s="466"/>
    </row>
    <row r="148" spans="1:10" ht="15">
      <c r="A148" s="433" t="s">
        <v>391</v>
      </c>
      <c r="B148" s="433"/>
      <c r="C148" s="433"/>
      <c r="D148" s="433"/>
      <c r="E148" s="433"/>
      <c r="F148" s="433"/>
      <c r="G148" s="433"/>
      <c r="H148" s="433"/>
      <c r="I148" s="433"/>
      <c r="J148" s="433"/>
    </row>
    <row r="149" spans="1:10" ht="15">
      <c r="A149" s="433" t="s">
        <v>270</v>
      </c>
      <c r="B149" s="433"/>
      <c r="C149" s="433"/>
      <c r="D149" s="433"/>
      <c r="E149" s="433"/>
      <c r="F149" s="433"/>
      <c r="G149" s="433"/>
      <c r="H149" s="433"/>
      <c r="I149" s="433"/>
      <c r="J149" s="433"/>
    </row>
    <row r="150" spans="1:10" ht="15">
      <c r="A150" s="66"/>
      <c r="B150" s="66"/>
      <c r="C150" s="66"/>
      <c r="D150" s="66"/>
      <c r="E150" s="66"/>
      <c r="F150" s="66"/>
      <c r="G150" s="66"/>
      <c r="H150" s="66"/>
      <c r="I150" s="66"/>
      <c r="J150" s="66"/>
    </row>
    <row r="151" spans="1:10" ht="45" customHeight="1">
      <c r="A151" s="64" t="s">
        <v>298</v>
      </c>
      <c r="B151" s="426" t="s">
        <v>232</v>
      </c>
      <c r="C151" s="426"/>
      <c r="D151" s="426"/>
      <c r="E151" s="426" t="s">
        <v>271</v>
      </c>
      <c r="F151" s="426"/>
      <c r="G151" s="64" t="s">
        <v>293</v>
      </c>
      <c r="H151" s="426" t="s">
        <v>294</v>
      </c>
      <c r="I151" s="426"/>
      <c r="J151" s="426"/>
    </row>
    <row r="152" spans="1:10" ht="15">
      <c r="A152" s="64" t="s">
        <v>218</v>
      </c>
      <c r="B152" s="426" t="s">
        <v>219</v>
      </c>
      <c r="C152" s="426"/>
      <c r="D152" s="426"/>
      <c r="E152" s="426">
        <v>3</v>
      </c>
      <c r="F152" s="426"/>
      <c r="G152" s="64">
        <v>4</v>
      </c>
      <c r="H152" s="426">
        <v>5</v>
      </c>
      <c r="I152" s="426"/>
      <c r="J152" s="426"/>
    </row>
    <row r="153" spans="1:10" ht="15">
      <c r="A153" s="64">
        <v>1</v>
      </c>
      <c r="B153" s="425" t="s">
        <v>392</v>
      </c>
      <c r="C153" s="425"/>
      <c r="D153" s="425"/>
      <c r="E153" s="426" t="s">
        <v>393</v>
      </c>
      <c r="F153" s="426"/>
      <c r="G153" s="64">
        <v>15</v>
      </c>
      <c r="H153" s="418">
        <v>50000</v>
      </c>
      <c r="I153" s="418"/>
      <c r="J153" s="418"/>
    </row>
    <row r="154" spans="1:10" ht="15">
      <c r="A154" s="64">
        <v>2</v>
      </c>
      <c r="B154" s="425" t="s">
        <v>394</v>
      </c>
      <c r="C154" s="425"/>
      <c r="D154" s="425"/>
      <c r="E154" s="426" t="s">
        <v>393</v>
      </c>
      <c r="F154" s="426"/>
      <c r="G154" s="64">
        <v>2</v>
      </c>
      <c r="H154" s="418">
        <v>15000</v>
      </c>
      <c r="I154" s="418"/>
      <c r="J154" s="418"/>
    </row>
    <row r="155" spans="1:10" ht="15">
      <c r="A155" s="64">
        <v>3</v>
      </c>
      <c r="B155" s="425" t="s">
        <v>395</v>
      </c>
      <c r="C155" s="425"/>
      <c r="D155" s="425"/>
      <c r="E155" s="426" t="s">
        <v>393</v>
      </c>
      <c r="F155" s="426"/>
      <c r="G155" s="64">
        <v>5</v>
      </c>
      <c r="H155" s="418">
        <v>20000</v>
      </c>
      <c r="I155" s="418"/>
      <c r="J155" s="418"/>
    </row>
    <row r="156" spans="1:10" ht="15">
      <c r="A156" s="64">
        <v>4</v>
      </c>
      <c r="B156" s="425" t="s">
        <v>446</v>
      </c>
      <c r="C156" s="425"/>
      <c r="D156" s="425"/>
      <c r="E156" s="426" t="s">
        <v>393</v>
      </c>
      <c r="F156" s="426"/>
      <c r="G156" s="64">
        <v>2</v>
      </c>
      <c r="H156" s="418">
        <v>50000</v>
      </c>
      <c r="I156" s="418"/>
      <c r="J156" s="418"/>
    </row>
    <row r="157" spans="1:10" ht="15">
      <c r="A157" s="64">
        <v>5</v>
      </c>
      <c r="B157" s="425" t="s">
        <v>396</v>
      </c>
      <c r="C157" s="425"/>
      <c r="D157" s="425"/>
      <c r="E157" s="426" t="s">
        <v>393</v>
      </c>
      <c r="F157" s="426"/>
      <c r="G157" s="64">
        <v>1</v>
      </c>
      <c r="H157" s="418">
        <v>20000</v>
      </c>
      <c r="I157" s="418"/>
      <c r="J157" s="418"/>
    </row>
    <row r="158" spans="1:10" ht="15">
      <c r="A158" s="64">
        <v>6</v>
      </c>
      <c r="B158" s="425" t="s">
        <v>397</v>
      </c>
      <c r="C158" s="425"/>
      <c r="D158" s="425"/>
      <c r="E158" s="426" t="s">
        <v>393</v>
      </c>
      <c r="F158" s="426"/>
      <c r="G158" s="64">
        <v>1</v>
      </c>
      <c r="H158" s="418">
        <v>50000</v>
      </c>
      <c r="I158" s="418"/>
      <c r="J158" s="418"/>
    </row>
    <row r="159" spans="1:10" ht="15">
      <c r="A159" s="64">
        <v>7</v>
      </c>
      <c r="B159" s="425" t="s">
        <v>398</v>
      </c>
      <c r="C159" s="425"/>
      <c r="D159" s="425"/>
      <c r="E159" s="426" t="s">
        <v>393</v>
      </c>
      <c r="F159" s="426"/>
      <c r="G159" s="64">
        <v>2</v>
      </c>
      <c r="H159" s="418">
        <v>56000</v>
      </c>
      <c r="I159" s="418"/>
      <c r="J159" s="418"/>
    </row>
    <row r="160" spans="1:10" ht="15">
      <c r="A160" s="64">
        <v>8</v>
      </c>
      <c r="B160" s="425" t="s">
        <v>399</v>
      </c>
      <c r="C160" s="425"/>
      <c r="D160" s="425"/>
      <c r="E160" s="426" t="s">
        <v>393</v>
      </c>
      <c r="F160" s="426"/>
      <c r="G160" s="64">
        <v>1</v>
      </c>
      <c r="H160" s="418">
        <v>99357.79</v>
      </c>
      <c r="I160" s="418"/>
      <c r="J160" s="418"/>
    </row>
    <row r="161" spans="1:10" ht="15">
      <c r="A161" s="64">
        <v>9</v>
      </c>
      <c r="B161" s="425" t="s">
        <v>400</v>
      </c>
      <c r="C161" s="425"/>
      <c r="D161" s="425"/>
      <c r="E161" s="426" t="s">
        <v>393</v>
      </c>
      <c r="F161" s="426"/>
      <c r="G161" s="64">
        <v>1</v>
      </c>
      <c r="H161" s="418">
        <v>60000</v>
      </c>
      <c r="I161" s="418"/>
      <c r="J161" s="418"/>
    </row>
    <row r="162" spans="1:10" ht="15">
      <c r="A162" s="64">
        <v>10</v>
      </c>
      <c r="B162" s="425" t="s">
        <v>401</v>
      </c>
      <c r="C162" s="425"/>
      <c r="D162" s="425"/>
      <c r="E162" s="426" t="s">
        <v>393</v>
      </c>
      <c r="F162" s="426"/>
      <c r="G162" s="64">
        <v>1</v>
      </c>
      <c r="H162" s="418">
        <v>20000</v>
      </c>
      <c r="I162" s="418"/>
      <c r="J162" s="418"/>
    </row>
    <row r="163" spans="1:10" ht="15">
      <c r="A163" s="64">
        <v>11</v>
      </c>
      <c r="B163" s="425" t="s">
        <v>402</v>
      </c>
      <c r="C163" s="425"/>
      <c r="D163" s="425"/>
      <c r="E163" s="426" t="s">
        <v>393</v>
      </c>
      <c r="F163" s="426"/>
      <c r="G163" s="64">
        <v>1</v>
      </c>
      <c r="H163" s="418">
        <v>50000</v>
      </c>
      <c r="I163" s="418"/>
      <c r="J163" s="418"/>
    </row>
    <row r="164" spans="1:10" ht="15">
      <c r="A164" s="64">
        <v>12</v>
      </c>
      <c r="B164" s="425" t="s">
        <v>471</v>
      </c>
      <c r="C164" s="425"/>
      <c r="D164" s="425"/>
      <c r="E164" s="426" t="s">
        <v>393</v>
      </c>
      <c r="F164" s="426"/>
      <c r="G164" s="64">
        <v>1</v>
      </c>
      <c r="H164" s="418">
        <v>100000</v>
      </c>
      <c r="I164" s="418"/>
      <c r="J164" s="418"/>
    </row>
    <row r="165" spans="1:10" ht="15">
      <c r="A165" s="64">
        <v>13</v>
      </c>
      <c r="B165" s="425" t="s">
        <v>403</v>
      </c>
      <c r="C165" s="425"/>
      <c r="D165" s="425"/>
      <c r="E165" s="426" t="s">
        <v>393</v>
      </c>
      <c r="F165" s="426"/>
      <c r="G165" s="64">
        <v>4</v>
      </c>
      <c r="H165" s="418">
        <v>50000</v>
      </c>
      <c r="I165" s="418"/>
      <c r="J165" s="418"/>
    </row>
    <row r="166" spans="1:10" ht="15">
      <c r="A166" s="64">
        <v>14</v>
      </c>
      <c r="B166" s="425" t="s">
        <v>404</v>
      </c>
      <c r="C166" s="425"/>
      <c r="D166" s="425"/>
      <c r="E166" s="426" t="s">
        <v>393</v>
      </c>
      <c r="F166" s="426"/>
      <c r="G166" s="64">
        <v>1</v>
      </c>
      <c r="H166" s="418">
        <v>20000</v>
      </c>
      <c r="I166" s="418"/>
      <c r="J166" s="418"/>
    </row>
    <row r="167" spans="1:10" ht="14.25">
      <c r="A167" s="133"/>
      <c r="B167" s="420" t="s">
        <v>228</v>
      </c>
      <c r="C167" s="420"/>
      <c r="D167" s="420"/>
      <c r="E167" s="420" t="s">
        <v>229</v>
      </c>
      <c r="F167" s="420"/>
      <c r="G167" s="133" t="s">
        <v>229</v>
      </c>
      <c r="H167" s="421">
        <f>SUM(H153:J166)</f>
        <v>660357.79</v>
      </c>
      <c r="I167" s="420"/>
      <c r="J167" s="420"/>
    </row>
    <row r="168" spans="1:10" ht="15">
      <c r="A168" s="64">
        <v>1</v>
      </c>
      <c r="B168" s="427"/>
      <c r="C168" s="436"/>
      <c r="D168" s="428"/>
      <c r="E168" s="426" t="s">
        <v>393</v>
      </c>
      <c r="F168" s="426"/>
      <c r="G168" s="64"/>
      <c r="H168" s="437"/>
      <c r="I168" s="438"/>
      <c r="J168" s="439"/>
    </row>
    <row r="169" spans="1:10" ht="15">
      <c r="A169" s="64"/>
      <c r="B169" s="420" t="s">
        <v>228</v>
      </c>
      <c r="C169" s="420"/>
      <c r="D169" s="420"/>
      <c r="E169" s="420" t="s">
        <v>229</v>
      </c>
      <c r="F169" s="420"/>
      <c r="G169" s="133" t="s">
        <v>229</v>
      </c>
      <c r="H169" s="421">
        <f>H168</f>
        <v>0</v>
      </c>
      <c r="I169" s="420"/>
      <c r="J169" s="420"/>
    </row>
    <row r="170" spans="1:10" s="130" customFormat="1" ht="15">
      <c r="A170" s="133"/>
      <c r="B170" s="420" t="s">
        <v>228</v>
      </c>
      <c r="C170" s="420"/>
      <c r="D170" s="420"/>
      <c r="E170" s="420" t="s">
        <v>229</v>
      </c>
      <c r="F170" s="420"/>
      <c r="G170" s="133" t="s">
        <v>229</v>
      </c>
      <c r="H170" s="421">
        <f>H167+H169</f>
        <v>660357.79</v>
      </c>
      <c r="I170" s="420"/>
      <c r="J170" s="420"/>
    </row>
    <row r="171" spans="1:10" ht="15">
      <c r="A171" s="66"/>
      <c r="B171" s="66"/>
      <c r="C171" s="66"/>
      <c r="D171" s="66"/>
      <c r="E171" s="66"/>
      <c r="F171" s="66"/>
      <c r="G171" s="66"/>
      <c r="H171" s="66"/>
      <c r="I171" s="66"/>
      <c r="J171" s="66"/>
    </row>
    <row r="172" spans="1:10" ht="15">
      <c r="A172" s="433" t="s">
        <v>405</v>
      </c>
      <c r="B172" s="433"/>
      <c r="C172" s="433"/>
      <c r="D172" s="433"/>
      <c r="E172" s="433"/>
      <c r="F172" s="433"/>
      <c r="G172" s="433"/>
      <c r="H172" s="433"/>
      <c r="I172" s="433"/>
      <c r="J172" s="433"/>
    </row>
    <row r="173" spans="1:10" ht="15">
      <c r="A173" s="66"/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1:10" ht="30">
      <c r="A174" s="64" t="s">
        <v>298</v>
      </c>
      <c r="B174" s="426" t="s">
        <v>232</v>
      </c>
      <c r="C174" s="426"/>
      <c r="D174" s="426"/>
      <c r="E174" s="426"/>
      <c r="F174" s="426" t="s">
        <v>272</v>
      </c>
      <c r="G174" s="426"/>
      <c r="H174" s="426" t="s">
        <v>273</v>
      </c>
      <c r="I174" s="426"/>
      <c r="J174" s="426"/>
    </row>
    <row r="175" spans="1:10" ht="15">
      <c r="A175" s="64" t="s">
        <v>218</v>
      </c>
      <c r="B175" s="426" t="s">
        <v>219</v>
      </c>
      <c r="C175" s="426"/>
      <c r="D175" s="426"/>
      <c r="E175" s="426"/>
      <c r="F175" s="426">
        <v>3</v>
      </c>
      <c r="G175" s="426"/>
      <c r="H175" s="426">
        <v>4</v>
      </c>
      <c r="I175" s="426"/>
      <c r="J175" s="426"/>
    </row>
    <row r="176" spans="1:10" ht="15">
      <c r="A176" s="64">
        <v>1</v>
      </c>
      <c r="B176" s="427" t="s">
        <v>406</v>
      </c>
      <c r="C176" s="436"/>
      <c r="D176" s="436"/>
      <c r="E176" s="428"/>
      <c r="F176" s="447">
        <v>1</v>
      </c>
      <c r="G176" s="449"/>
      <c r="H176" s="437">
        <v>218896.08</v>
      </c>
      <c r="I176" s="438"/>
      <c r="J176" s="439"/>
    </row>
    <row r="177" spans="1:10" ht="15">
      <c r="A177" s="64">
        <v>2</v>
      </c>
      <c r="B177" s="427" t="s">
        <v>407</v>
      </c>
      <c r="C177" s="436"/>
      <c r="D177" s="436"/>
      <c r="E177" s="428"/>
      <c r="F177" s="447">
        <v>5</v>
      </c>
      <c r="G177" s="449"/>
      <c r="H177" s="437">
        <v>90000</v>
      </c>
      <c r="I177" s="438"/>
      <c r="J177" s="439"/>
    </row>
    <row r="178" spans="1:10" ht="15">
      <c r="A178" s="64">
        <v>3</v>
      </c>
      <c r="B178" s="427" t="s">
        <v>408</v>
      </c>
      <c r="C178" s="436"/>
      <c r="D178" s="436"/>
      <c r="E178" s="428"/>
      <c r="F178" s="447">
        <v>10</v>
      </c>
      <c r="G178" s="449"/>
      <c r="H178" s="437">
        <v>80000</v>
      </c>
      <c r="I178" s="438"/>
      <c r="J178" s="439"/>
    </row>
    <row r="179" spans="1:10" ht="15">
      <c r="A179" s="64">
        <v>4</v>
      </c>
      <c r="B179" s="425" t="s">
        <v>443</v>
      </c>
      <c r="C179" s="425"/>
      <c r="D179" s="425"/>
      <c r="E179" s="425"/>
      <c r="F179" s="426">
        <v>1</v>
      </c>
      <c r="G179" s="426"/>
      <c r="H179" s="418">
        <f>252453-102453</f>
        <v>150000</v>
      </c>
      <c r="I179" s="418"/>
      <c r="J179" s="418"/>
    </row>
    <row r="180" spans="1:10" ht="15">
      <c r="A180" s="64">
        <v>5</v>
      </c>
      <c r="B180" s="425" t="s">
        <v>409</v>
      </c>
      <c r="C180" s="425"/>
      <c r="D180" s="425"/>
      <c r="E180" s="425"/>
      <c r="F180" s="426">
        <v>10</v>
      </c>
      <c r="G180" s="426"/>
      <c r="H180" s="418">
        <v>50000</v>
      </c>
      <c r="I180" s="418"/>
      <c r="J180" s="418"/>
    </row>
    <row r="181" spans="1:10" s="130" customFormat="1" ht="15">
      <c r="A181" s="133"/>
      <c r="B181" s="420" t="s">
        <v>228</v>
      </c>
      <c r="C181" s="420"/>
      <c r="D181" s="420"/>
      <c r="E181" s="420"/>
      <c r="F181" s="420" t="s">
        <v>229</v>
      </c>
      <c r="G181" s="420"/>
      <c r="H181" s="421">
        <f>SUM(H176:J180)</f>
        <v>588896.08</v>
      </c>
      <c r="I181" s="421"/>
      <c r="J181" s="421"/>
    </row>
    <row r="182" spans="1:10" ht="15">
      <c r="A182" s="64">
        <v>1</v>
      </c>
      <c r="B182" s="425"/>
      <c r="C182" s="425"/>
      <c r="D182" s="425"/>
      <c r="E182" s="425"/>
      <c r="F182" s="426"/>
      <c r="G182" s="426"/>
      <c r="H182" s="418"/>
      <c r="I182" s="418"/>
      <c r="J182" s="418"/>
    </row>
    <row r="183" spans="1:10" s="130" customFormat="1" ht="15">
      <c r="A183" s="133"/>
      <c r="B183" s="420" t="s">
        <v>228</v>
      </c>
      <c r="C183" s="420"/>
      <c r="D183" s="420"/>
      <c r="E183" s="420"/>
      <c r="F183" s="420" t="s">
        <v>229</v>
      </c>
      <c r="G183" s="420"/>
      <c r="H183" s="421">
        <f>SUM(H182)</f>
        <v>0</v>
      </c>
      <c r="I183" s="421"/>
      <c r="J183" s="421"/>
    </row>
    <row r="184" spans="1:10" s="130" customFormat="1" ht="15">
      <c r="A184" s="133"/>
      <c r="B184" s="420" t="s">
        <v>228</v>
      </c>
      <c r="C184" s="420"/>
      <c r="D184" s="420"/>
      <c r="E184" s="420"/>
      <c r="F184" s="420" t="s">
        <v>229</v>
      </c>
      <c r="G184" s="420"/>
      <c r="H184" s="421">
        <f>H181+H183</f>
        <v>588896.08</v>
      </c>
      <c r="I184" s="421"/>
      <c r="J184" s="421"/>
    </row>
    <row r="185" spans="1:10" ht="15">
      <c r="A185" s="142"/>
      <c r="B185" s="152"/>
      <c r="C185" s="152"/>
      <c r="D185" s="152"/>
      <c r="E185" s="152"/>
      <c r="F185" s="142"/>
      <c r="G185" s="142"/>
      <c r="H185" s="144"/>
      <c r="I185" s="144"/>
      <c r="J185" s="144"/>
    </row>
    <row r="186" spans="1:10" ht="15">
      <c r="A186" s="433" t="s">
        <v>434</v>
      </c>
      <c r="B186" s="433"/>
      <c r="C186" s="433"/>
      <c r="D186" s="433"/>
      <c r="E186" s="433"/>
      <c r="F186" s="433"/>
      <c r="G186" s="433"/>
      <c r="H186" s="433"/>
      <c r="I186" s="433"/>
      <c r="J186" s="433"/>
    </row>
    <row r="187" spans="1:10" ht="15">
      <c r="A187" s="66"/>
      <c r="B187" s="66"/>
      <c r="C187" s="66"/>
      <c r="D187" s="66"/>
      <c r="E187" s="66"/>
      <c r="F187" s="66"/>
      <c r="G187" s="66"/>
      <c r="H187" s="66"/>
      <c r="I187" s="66"/>
      <c r="J187" s="66"/>
    </row>
    <row r="188" spans="1:10" ht="30">
      <c r="A188" s="135" t="s">
        <v>435</v>
      </c>
      <c r="B188" s="426" t="s">
        <v>232</v>
      </c>
      <c r="C188" s="426"/>
      <c r="D188" s="426"/>
      <c r="E188" s="426"/>
      <c r="F188" s="426" t="s">
        <v>272</v>
      </c>
      <c r="G188" s="426"/>
      <c r="H188" s="426" t="s">
        <v>273</v>
      </c>
      <c r="I188" s="426"/>
      <c r="J188" s="426"/>
    </row>
    <row r="189" spans="1:10" ht="15">
      <c r="A189" s="134"/>
      <c r="B189" s="488"/>
      <c r="C189" s="489"/>
      <c r="D189" s="489"/>
      <c r="E189" s="490"/>
      <c r="F189" s="480"/>
      <c r="G189" s="481"/>
      <c r="H189" s="482"/>
      <c r="I189" s="483"/>
      <c r="J189" s="484"/>
    </row>
    <row r="190" spans="1:10" ht="14.25">
      <c r="A190" s="133"/>
      <c r="B190" s="420" t="s">
        <v>228</v>
      </c>
      <c r="C190" s="420"/>
      <c r="D190" s="420"/>
      <c r="E190" s="420"/>
      <c r="F190" s="420" t="s">
        <v>229</v>
      </c>
      <c r="G190" s="420"/>
      <c r="H190" s="421">
        <f>SUM(H186:J189)</f>
        <v>0</v>
      </c>
      <c r="I190" s="421"/>
      <c r="J190" s="421"/>
    </row>
    <row r="191" spans="1:10" ht="14.25">
      <c r="A191" s="146"/>
      <c r="B191" s="146"/>
      <c r="C191" s="146"/>
      <c r="D191" s="146"/>
      <c r="E191" s="146"/>
      <c r="F191" s="146"/>
      <c r="G191" s="146"/>
      <c r="H191" s="147"/>
      <c r="I191" s="147"/>
      <c r="J191" s="147"/>
    </row>
    <row r="192" spans="1:10" ht="15">
      <c r="A192" s="467" t="s">
        <v>424</v>
      </c>
      <c r="B192" s="467"/>
      <c r="C192" s="467"/>
      <c r="D192" s="467"/>
      <c r="E192" s="467"/>
      <c r="F192" s="467"/>
      <c r="G192" s="467"/>
      <c r="H192" s="467"/>
      <c r="I192" s="467"/>
      <c r="J192" s="467"/>
    </row>
    <row r="193" spans="1:10" ht="15">
      <c r="A193" s="433" t="s">
        <v>274</v>
      </c>
      <c r="B193" s="433"/>
      <c r="C193" s="433"/>
      <c r="D193" s="433"/>
      <c r="E193" s="433"/>
      <c r="F193" s="433"/>
      <c r="G193" s="433"/>
      <c r="H193" s="433"/>
      <c r="I193" s="433"/>
      <c r="J193" s="433"/>
    </row>
    <row r="194" spans="1:10" ht="15">
      <c r="A194" s="66"/>
      <c r="B194" s="66"/>
      <c r="C194" s="66"/>
      <c r="D194" s="66"/>
      <c r="E194" s="66"/>
      <c r="F194" s="66"/>
      <c r="G194" s="66"/>
      <c r="H194" s="66"/>
      <c r="I194" s="66"/>
      <c r="J194" s="66"/>
    </row>
    <row r="195" spans="1:10" ht="35.25" customHeight="1">
      <c r="A195" s="64" t="s">
        <v>298</v>
      </c>
      <c r="B195" s="426" t="s">
        <v>232</v>
      </c>
      <c r="C195" s="426"/>
      <c r="D195" s="426"/>
      <c r="E195" s="426" t="s">
        <v>268</v>
      </c>
      <c r="F195" s="426"/>
      <c r="G195" s="426" t="s">
        <v>295</v>
      </c>
      <c r="H195" s="426"/>
      <c r="I195" s="426" t="s">
        <v>411</v>
      </c>
      <c r="J195" s="426"/>
    </row>
    <row r="196" spans="1:10" s="97" customFormat="1" ht="15">
      <c r="A196" s="65">
        <v>1</v>
      </c>
      <c r="B196" s="426">
        <v>2</v>
      </c>
      <c r="C196" s="426"/>
      <c r="D196" s="426"/>
      <c r="E196" s="426">
        <v>3</v>
      </c>
      <c r="F196" s="426"/>
      <c r="G196" s="434">
        <v>4</v>
      </c>
      <c r="H196" s="434"/>
      <c r="I196" s="434">
        <v>5</v>
      </c>
      <c r="J196" s="434"/>
    </row>
    <row r="197" spans="1:10" s="97" customFormat="1" ht="15">
      <c r="A197" s="65">
        <v>1</v>
      </c>
      <c r="B197" s="427" t="s">
        <v>410</v>
      </c>
      <c r="C197" s="436"/>
      <c r="D197" s="428"/>
      <c r="E197" s="418">
        <v>286</v>
      </c>
      <c r="F197" s="418"/>
      <c r="G197" s="419">
        <v>360</v>
      </c>
      <c r="H197" s="419"/>
      <c r="I197" s="419">
        <v>10000</v>
      </c>
      <c r="J197" s="419"/>
    </row>
    <row r="198" spans="1:10" s="97" customFormat="1" ht="15">
      <c r="A198" s="65">
        <v>2</v>
      </c>
      <c r="B198" s="427" t="s">
        <v>412</v>
      </c>
      <c r="C198" s="436"/>
      <c r="D198" s="428"/>
      <c r="E198" s="418">
        <v>52</v>
      </c>
      <c r="F198" s="418"/>
      <c r="G198" s="419">
        <v>320</v>
      </c>
      <c r="H198" s="419"/>
      <c r="I198" s="419">
        <v>5000</v>
      </c>
      <c r="J198" s="419"/>
    </row>
    <row r="199" spans="1:10" s="97" customFormat="1" ht="15">
      <c r="A199" s="65">
        <v>3</v>
      </c>
      <c r="B199" s="427" t="s">
        <v>413</v>
      </c>
      <c r="C199" s="436"/>
      <c r="D199" s="428"/>
      <c r="E199" s="418">
        <v>14</v>
      </c>
      <c r="F199" s="418"/>
      <c r="G199" s="419">
        <v>10000</v>
      </c>
      <c r="H199" s="419"/>
      <c r="I199" s="419">
        <v>30000</v>
      </c>
      <c r="J199" s="419"/>
    </row>
    <row r="200" spans="1:10" s="97" customFormat="1" ht="15">
      <c r="A200" s="65">
        <v>4</v>
      </c>
      <c r="B200" s="427" t="s">
        <v>414</v>
      </c>
      <c r="C200" s="436"/>
      <c r="D200" s="428"/>
      <c r="E200" s="418">
        <v>107</v>
      </c>
      <c r="F200" s="418"/>
      <c r="G200" s="419">
        <v>3564</v>
      </c>
      <c r="H200" s="419"/>
      <c r="I200" s="419">
        <v>30000</v>
      </c>
      <c r="J200" s="419"/>
    </row>
    <row r="201" spans="1:10" s="97" customFormat="1" ht="15">
      <c r="A201" s="65">
        <v>5</v>
      </c>
      <c r="B201" s="427" t="s">
        <v>415</v>
      </c>
      <c r="C201" s="436"/>
      <c r="D201" s="428"/>
      <c r="E201" s="418">
        <v>97</v>
      </c>
      <c r="F201" s="418"/>
      <c r="G201" s="419">
        <v>2000</v>
      </c>
      <c r="H201" s="419"/>
      <c r="I201" s="419">
        <v>39184.04</v>
      </c>
      <c r="J201" s="419"/>
    </row>
    <row r="202" spans="1:10" s="97" customFormat="1" ht="15">
      <c r="A202" s="65">
        <v>6</v>
      </c>
      <c r="B202" s="427" t="s">
        <v>416</v>
      </c>
      <c r="C202" s="436"/>
      <c r="D202" s="428"/>
      <c r="E202" s="418">
        <v>50</v>
      </c>
      <c r="F202" s="418"/>
      <c r="G202" s="419">
        <v>2500</v>
      </c>
      <c r="H202" s="419"/>
      <c r="I202" s="419">
        <v>50000</v>
      </c>
      <c r="J202" s="419"/>
    </row>
    <row r="203" spans="1:10" s="97" customFormat="1" ht="15">
      <c r="A203" s="65">
        <v>7</v>
      </c>
      <c r="B203" s="427" t="s">
        <v>468</v>
      </c>
      <c r="C203" s="436"/>
      <c r="D203" s="428"/>
      <c r="E203" s="418">
        <v>50</v>
      </c>
      <c r="F203" s="418"/>
      <c r="G203" s="419">
        <v>6000</v>
      </c>
      <c r="H203" s="419"/>
      <c r="I203" s="419">
        <v>50000</v>
      </c>
      <c r="J203" s="419"/>
    </row>
    <row r="204" spans="1:10" ht="15">
      <c r="A204" s="65">
        <v>8</v>
      </c>
      <c r="B204" s="427" t="s">
        <v>417</v>
      </c>
      <c r="C204" s="436"/>
      <c r="D204" s="428"/>
      <c r="E204" s="418">
        <v>100</v>
      </c>
      <c r="F204" s="418"/>
      <c r="G204" s="419">
        <v>300</v>
      </c>
      <c r="H204" s="419"/>
      <c r="I204" s="419">
        <v>25000</v>
      </c>
      <c r="J204" s="419"/>
    </row>
    <row r="205" spans="1:10" s="130" customFormat="1" ht="15">
      <c r="A205" s="136"/>
      <c r="B205" s="474" t="s">
        <v>419</v>
      </c>
      <c r="C205" s="475"/>
      <c r="D205" s="476"/>
      <c r="E205" s="421"/>
      <c r="F205" s="421"/>
      <c r="G205" s="472"/>
      <c r="H205" s="472"/>
      <c r="I205" s="472">
        <f>SUM(I197:J204)</f>
        <v>239184.04</v>
      </c>
      <c r="J205" s="472"/>
    </row>
    <row r="206" spans="1:10" ht="15">
      <c r="A206" s="65">
        <v>1</v>
      </c>
      <c r="B206" s="427" t="s">
        <v>418</v>
      </c>
      <c r="C206" s="436"/>
      <c r="D206" s="428"/>
      <c r="E206" s="418">
        <v>10</v>
      </c>
      <c r="F206" s="418"/>
      <c r="G206" s="419">
        <v>15000</v>
      </c>
      <c r="H206" s="419"/>
      <c r="I206" s="419">
        <f aca="true" t="shared" si="0" ref="I206:I211">E206*G206</f>
        <v>150000</v>
      </c>
      <c r="J206" s="419"/>
    </row>
    <row r="207" spans="1:10" ht="15">
      <c r="A207" s="65">
        <v>2</v>
      </c>
      <c r="B207" s="427" t="s">
        <v>417</v>
      </c>
      <c r="C207" s="436"/>
      <c r="D207" s="428"/>
      <c r="E207" s="418">
        <v>300</v>
      </c>
      <c r="F207" s="418"/>
      <c r="G207" s="419">
        <v>300</v>
      </c>
      <c r="H207" s="419"/>
      <c r="I207" s="419">
        <f t="shared" si="0"/>
        <v>90000</v>
      </c>
      <c r="J207" s="419"/>
    </row>
    <row r="208" spans="1:10" ht="15">
      <c r="A208" s="65">
        <v>3</v>
      </c>
      <c r="B208" s="427" t="s">
        <v>420</v>
      </c>
      <c r="C208" s="436"/>
      <c r="D208" s="428"/>
      <c r="E208" s="418">
        <v>72</v>
      </c>
      <c r="F208" s="418"/>
      <c r="G208" s="419">
        <v>3000</v>
      </c>
      <c r="H208" s="419"/>
      <c r="I208" s="419">
        <f t="shared" si="0"/>
        <v>216000</v>
      </c>
      <c r="J208" s="419"/>
    </row>
    <row r="209" spans="1:10" ht="15">
      <c r="A209" s="65">
        <v>4</v>
      </c>
      <c r="B209" s="427" t="s">
        <v>421</v>
      </c>
      <c r="C209" s="436"/>
      <c r="D209" s="428"/>
      <c r="E209" s="418">
        <v>1500</v>
      </c>
      <c r="F209" s="418"/>
      <c r="G209" s="419">
        <v>682</v>
      </c>
      <c r="H209" s="419"/>
      <c r="I209" s="419">
        <v>999630</v>
      </c>
      <c r="J209" s="419"/>
    </row>
    <row r="210" spans="1:10" ht="15">
      <c r="A210" s="65">
        <v>5</v>
      </c>
      <c r="B210" s="427" t="s">
        <v>422</v>
      </c>
      <c r="C210" s="436"/>
      <c r="D210" s="428"/>
      <c r="E210" s="418">
        <v>50</v>
      </c>
      <c r="F210" s="418"/>
      <c r="G210" s="419">
        <v>1000</v>
      </c>
      <c r="H210" s="419"/>
      <c r="I210" s="419">
        <f t="shared" si="0"/>
        <v>50000</v>
      </c>
      <c r="J210" s="419"/>
    </row>
    <row r="211" spans="1:10" ht="15">
      <c r="A211" s="65">
        <v>6</v>
      </c>
      <c r="B211" s="427" t="s">
        <v>423</v>
      </c>
      <c r="C211" s="436"/>
      <c r="D211" s="428"/>
      <c r="E211" s="418">
        <v>20</v>
      </c>
      <c r="F211" s="418"/>
      <c r="G211" s="419">
        <v>5000</v>
      </c>
      <c r="H211" s="419"/>
      <c r="I211" s="419">
        <f t="shared" si="0"/>
        <v>100000</v>
      </c>
      <c r="J211" s="419"/>
    </row>
    <row r="212" spans="1:10" s="130" customFormat="1" ht="15">
      <c r="A212" s="136"/>
      <c r="B212" s="474" t="s">
        <v>437</v>
      </c>
      <c r="C212" s="475"/>
      <c r="D212" s="476"/>
      <c r="E212" s="421"/>
      <c r="F212" s="421"/>
      <c r="G212" s="472"/>
      <c r="H212" s="472"/>
      <c r="I212" s="472">
        <f>SUM(I206:J211)</f>
        <v>1605630</v>
      </c>
      <c r="J212" s="472"/>
    </row>
    <row r="213" spans="1:10" s="138" customFormat="1" ht="15.75">
      <c r="A213" s="137"/>
      <c r="B213" s="485" t="s">
        <v>228</v>
      </c>
      <c r="C213" s="485"/>
      <c r="D213" s="485"/>
      <c r="E213" s="486"/>
      <c r="F213" s="486"/>
      <c r="G213" s="487"/>
      <c r="H213" s="487"/>
      <c r="I213" s="487">
        <f>I212+I205</f>
        <v>1844814.04</v>
      </c>
      <c r="J213" s="487"/>
    </row>
    <row r="214" spans="1:67" ht="34.5" customHeight="1">
      <c r="A214" s="473" t="s">
        <v>302</v>
      </c>
      <c r="B214" s="473"/>
      <c r="C214" s="473"/>
      <c r="D214" s="473"/>
      <c r="E214" s="473"/>
      <c r="F214" s="74"/>
      <c r="G214" s="76"/>
      <c r="H214" s="469" t="s">
        <v>467</v>
      </c>
      <c r="I214" s="470"/>
      <c r="J214" s="470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375"/>
      <c r="AO214" s="375"/>
      <c r="AP214" s="375"/>
      <c r="AQ214" s="375"/>
      <c r="AR214" s="375"/>
      <c r="AS214" s="375"/>
      <c r="AT214" s="375"/>
      <c r="AU214" s="375"/>
      <c r="AV214" s="375"/>
      <c r="AW214" s="375"/>
      <c r="AX214" s="375"/>
      <c r="AY214" s="375"/>
      <c r="AZ214" s="375"/>
      <c r="BA214" s="375"/>
      <c r="BB214" s="375"/>
      <c r="BC214" s="375"/>
      <c r="BD214" s="375"/>
      <c r="BE214" s="375"/>
      <c r="BF214" s="375"/>
      <c r="BG214" s="375"/>
      <c r="BH214" s="375"/>
      <c r="BI214" s="375"/>
      <c r="BJ214" s="375"/>
      <c r="BK214" s="375"/>
      <c r="BL214" s="375"/>
      <c r="BM214" s="375"/>
      <c r="BN214" s="375"/>
      <c r="BO214" s="375"/>
    </row>
    <row r="215" spans="1:67" ht="14.25">
      <c r="A215" s="74"/>
      <c r="B215" s="74"/>
      <c r="C215" s="74"/>
      <c r="D215" s="74"/>
      <c r="E215" s="74"/>
      <c r="F215" s="69"/>
      <c r="G215" s="77" t="s">
        <v>130</v>
      </c>
      <c r="H215" s="471" t="s">
        <v>131</v>
      </c>
      <c r="I215" s="471"/>
      <c r="J215" s="471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379" t="s">
        <v>130</v>
      </c>
      <c r="AO215" s="379"/>
      <c r="AP215" s="379"/>
      <c r="AQ215" s="379"/>
      <c r="AR215" s="379"/>
      <c r="AS215" s="379"/>
      <c r="AT215" s="379"/>
      <c r="AU215" s="379"/>
      <c r="AV215" s="379"/>
      <c r="AW215" s="379"/>
      <c r="AX215" s="379"/>
      <c r="AY215" s="379"/>
      <c r="AZ215" s="379"/>
      <c r="BA215" s="379"/>
      <c r="BB215" s="379"/>
      <c r="BC215" s="379"/>
      <c r="BD215" s="379"/>
      <c r="BE215" s="379" t="s">
        <v>131</v>
      </c>
      <c r="BF215" s="379"/>
      <c r="BG215" s="379"/>
      <c r="BH215" s="379"/>
      <c r="BI215" s="379"/>
      <c r="BJ215" s="379"/>
      <c r="BK215" s="379"/>
      <c r="BL215" s="379"/>
      <c r="BM215" s="379"/>
      <c r="BN215" s="379"/>
      <c r="BO215" s="379"/>
    </row>
    <row r="216" spans="1:67" ht="31.5" customHeight="1">
      <c r="A216" s="468" t="s">
        <v>303</v>
      </c>
      <c r="B216" s="468"/>
      <c r="C216" s="468"/>
      <c r="D216" s="468"/>
      <c r="E216" s="468"/>
      <c r="F216" s="75"/>
      <c r="G216" s="78"/>
      <c r="H216" s="479" t="str">
        <f>'Табл 3,4'!BE27</f>
        <v>Г.С.Портнягина</v>
      </c>
      <c r="I216" s="479"/>
      <c r="J216" s="479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0"/>
      <c r="AH216" s="70"/>
      <c r="AI216" s="70"/>
      <c r="AJ216" s="70"/>
      <c r="AK216" s="70"/>
      <c r="AL216" s="70"/>
      <c r="AM216" s="70"/>
      <c r="AN216" s="375"/>
      <c r="AO216" s="375"/>
      <c r="AP216" s="375"/>
      <c r="AQ216" s="375"/>
      <c r="AR216" s="375"/>
      <c r="AS216" s="375"/>
      <c r="AT216" s="375"/>
      <c r="AU216" s="375"/>
      <c r="AV216" s="375"/>
      <c r="AW216" s="375"/>
      <c r="AX216" s="375"/>
      <c r="AY216" s="375"/>
      <c r="AZ216" s="375"/>
      <c r="BA216" s="375"/>
      <c r="BB216" s="375"/>
      <c r="BC216" s="375"/>
      <c r="BD216" s="375"/>
      <c r="BE216" s="375"/>
      <c r="BF216" s="375"/>
      <c r="BG216" s="375"/>
      <c r="BH216" s="375"/>
      <c r="BI216" s="375"/>
      <c r="BJ216" s="375"/>
      <c r="BK216" s="375"/>
      <c r="BL216" s="375"/>
      <c r="BM216" s="375"/>
      <c r="BN216" s="375"/>
      <c r="BO216" s="375"/>
    </row>
    <row r="217" spans="1:67" ht="14.25">
      <c r="A217" s="75"/>
      <c r="B217" s="75"/>
      <c r="C217" s="75"/>
      <c r="D217" s="75"/>
      <c r="E217" s="75"/>
      <c r="F217" s="75"/>
      <c r="G217" s="79" t="s">
        <v>130</v>
      </c>
      <c r="H217" s="471" t="s">
        <v>131</v>
      </c>
      <c r="I217" s="471"/>
      <c r="J217" s="471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1"/>
      <c r="AH217" s="72"/>
      <c r="AI217" s="72"/>
      <c r="AJ217" s="72"/>
      <c r="AK217" s="72"/>
      <c r="AL217" s="72"/>
      <c r="AM217" s="72"/>
      <c r="AN217" s="379" t="s">
        <v>130</v>
      </c>
      <c r="AO217" s="379"/>
      <c r="AP217" s="379"/>
      <c r="AQ217" s="379"/>
      <c r="AR217" s="379"/>
      <c r="AS217" s="379"/>
      <c r="AT217" s="379"/>
      <c r="AU217" s="379"/>
      <c r="AV217" s="379"/>
      <c r="AW217" s="379"/>
      <c r="AX217" s="379"/>
      <c r="AY217" s="379"/>
      <c r="AZ217" s="379"/>
      <c r="BA217" s="379"/>
      <c r="BB217" s="379"/>
      <c r="BC217" s="379"/>
      <c r="BD217" s="379"/>
      <c r="BE217" s="379" t="s">
        <v>131</v>
      </c>
      <c r="BF217" s="379"/>
      <c r="BG217" s="379"/>
      <c r="BH217" s="379"/>
      <c r="BI217" s="379"/>
      <c r="BJ217" s="379"/>
      <c r="BK217" s="379"/>
      <c r="BL217" s="379"/>
      <c r="BM217" s="379"/>
      <c r="BN217" s="379"/>
      <c r="BO217" s="379"/>
    </row>
    <row r="218" spans="1:67" ht="14.25">
      <c r="A218" s="70"/>
      <c r="B218" s="70"/>
      <c r="C218" s="70"/>
      <c r="D218" s="70"/>
      <c r="E218" s="70"/>
      <c r="F218" s="70"/>
      <c r="G218" s="80"/>
      <c r="H218" s="80"/>
      <c r="I218" s="80"/>
      <c r="J218" s="8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377"/>
      <c r="Z218" s="377"/>
      <c r="AA218" s="377"/>
      <c r="AB218" s="377"/>
      <c r="AC218" s="377"/>
      <c r="AD218" s="377"/>
      <c r="AE218" s="377"/>
      <c r="AF218" s="377"/>
      <c r="AG218" s="70"/>
      <c r="AH218" s="377"/>
      <c r="AI218" s="377"/>
      <c r="AJ218" s="377"/>
      <c r="AK218" s="377"/>
      <c r="AL218" s="377"/>
      <c r="AM218" s="377"/>
      <c r="AN218" s="377"/>
      <c r="AO218" s="377"/>
      <c r="AP218" s="377"/>
      <c r="AQ218" s="377"/>
      <c r="AR218" s="377"/>
      <c r="AS218" s="377"/>
      <c r="AT218" s="377"/>
      <c r="AU218" s="377"/>
      <c r="AV218" s="377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</row>
    <row r="219" spans="1:67" ht="14.25">
      <c r="A219" s="477" t="s">
        <v>342</v>
      </c>
      <c r="B219" s="393"/>
      <c r="C219" s="393"/>
      <c r="D219" s="393"/>
      <c r="E219" s="393"/>
      <c r="F219" s="72"/>
      <c r="G219" s="81"/>
      <c r="H219" s="478" t="str">
        <f>'Табл 3,4'!BE30</f>
        <v>Г.С.Портнягина</v>
      </c>
      <c r="I219" s="478"/>
      <c r="J219" s="478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0"/>
      <c r="AI219" s="70"/>
      <c r="AJ219" s="70"/>
      <c r="AK219" s="70"/>
      <c r="AL219" s="70"/>
      <c r="AM219" s="70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</row>
    <row r="220" spans="1:67" ht="14.25">
      <c r="A220" s="62"/>
      <c r="B220" s="62"/>
      <c r="C220" s="62"/>
      <c r="D220" s="62"/>
      <c r="E220" s="62"/>
      <c r="F220" s="62"/>
      <c r="G220" s="80" t="s">
        <v>130</v>
      </c>
      <c r="H220" s="379" t="s">
        <v>131</v>
      </c>
      <c r="I220" s="379"/>
      <c r="J220" s="379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376"/>
      <c r="AD220" s="376"/>
      <c r="AE220" s="376"/>
      <c r="AF220" s="376"/>
      <c r="AG220" s="376"/>
      <c r="AH220" s="376"/>
      <c r="AI220" s="376"/>
      <c r="AJ220" s="376"/>
      <c r="AK220" s="376"/>
      <c r="AL220" s="30"/>
      <c r="AM220" s="68"/>
      <c r="AN220" s="379" t="s">
        <v>130</v>
      </c>
      <c r="AO220" s="379"/>
      <c r="AP220" s="379"/>
      <c r="AQ220" s="379"/>
      <c r="AR220" s="379"/>
      <c r="AS220" s="379"/>
      <c r="AT220" s="379"/>
      <c r="AU220" s="379"/>
      <c r="AV220" s="379"/>
      <c r="AW220" s="379"/>
      <c r="AX220" s="379"/>
      <c r="AY220" s="379"/>
      <c r="AZ220" s="379"/>
      <c r="BA220" s="379"/>
      <c r="BB220" s="379"/>
      <c r="BC220" s="379"/>
      <c r="BD220" s="379"/>
      <c r="BE220" s="379" t="s">
        <v>131</v>
      </c>
      <c r="BF220" s="379"/>
      <c r="BG220" s="379"/>
      <c r="BH220" s="379"/>
      <c r="BI220" s="379"/>
      <c r="BJ220" s="379"/>
      <c r="BK220" s="379"/>
      <c r="BL220" s="379"/>
      <c r="BM220" s="379"/>
      <c r="BN220" s="379"/>
      <c r="BO220" s="379"/>
    </row>
    <row r="221" spans="1:67" ht="1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378"/>
      <c r="AD221" s="378"/>
      <c r="AE221" s="378"/>
      <c r="AF221" s="378"/>
      <c r="AG221" s="378"/>
      <c r="AH221" s="378"/>
      <c r="AI221" s="378"/>
      <c r="AJ221" s="378"/>
      <c r="AK221" s="378"/>
      <c r="AL221" s="32"/>
      <c r="AM221" s="378"/>
      <c r="AN221" s="378"/>
      <c r="AO221" s="378"/>
      <c r="AP221" s="378"/>
      <c r="AQ221" s="378"/>
      <c r="AR221" s="378"/>
      <c r="AS221" s="378"/>
      <c r="AT221" s="378"/>
      <c r="AU221" s="378"/>
      <c r="AV221" s="378"/>
      <c r="AW221" s="378"/>
      <c r="AX221" s="378"/>
      <c r="AY221" s="378"/>
      <c r="AZ221" s="378"/>
      <c r="BA221" s="378"/>
      <c r="BB221" s="378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</row>
    <row r="222" spans="1:10" ht="15">
      <c r="A222" s="66"/>
      <c r="B222" s="66"/>
      <c r="C222" s="66"/>
      <c r="D222" s="66"/>
      <c r="E222" s="66"/>
      <c r="F222" s="66"/>
      <c r="G222" s="66"/>
      <c r="H222" s="66"/>
      <c r="I222" s="66"/>
      <c r="J222" s="66"/>
    </row>
    <row r="223" spans="1:10" ht="15">
      <c r="A223" s="66"/>
      <c r="B223" s="66"/>
      <c r="C223" s="66"/>
      <c r="D223" s="66"/>
      <c r="E223" s="66"/>
      <c r="F223" s="66"/>
      <c r="G223" s="66"/>
      <c r="H223" s="66"/>
      <c r="I223" s="66"/>
      <c r="J223" s="66"/>
    </row>
    <row r="224" spans="1:10" ht="15">
      <c r="A224" s="66"/>
      <c r="B224" s="66"/>
      <c r="C224" s="66"/>
      <c r="D224" s="66"/>
      <c r="E224" s="66"/>
      <c r="F224" s="66"/>
      <c r="G224" s="66"/>
      <c r="H224" s="66"/>
      <c r="I224" s="66"/>
      <c r="J224" s="140">
        <f>J31+I42+I52+I61+I81+H104+I120+H127+I138+H170+H184+I213</f>
        <v>86395353.99627203</v>
      </c>
    </row>
    <row r="225" spans="1:10" ht="15">
      <c r="A225" s="66"/>
      <c r="B225" s="66"/>
      <c r="C225" s="66"/>
      <c r="D225" s="66"/>
      <c r="E225" s="66"/>
      <c r="F225" s="66"/>
      <c r="G225" s="66"/>
      <c r="H225" s="66"/>
      <c r="I225" s="66"/>
      <c r="J225" s="66"/>
    </row>
  </sheetData>
  <sheetProtection/>
  <mergeCells count="482">
    <mergeCell ref="B119:D119"/>
    <mergeCell ref="G119:H119"/>
    <mergeCell ref="I119:J119"/>
    <mergeCell ref="I211:J211"/>
    <mergeCell ref="E209:F209"/>
    <mergeCell ref="G209:H209"/>
    <mergeCell ref="I209:J209"/>
    <mergeCell ref="G208:H208"/>
    <mergeCell ref="B209:D209"/>
    <mergeCell ref="G59:H59"/>
    <mergeCell ref="I59:J59"/>
    <mergeCell ref="F190:G190"/>
    <mergeCell ref="H190:J190"/>
    <mergeCell ref="B188:E188"/>
    <mergeCell ref="B189:E189"/>
    <mergeCell ref="F188:G188"/>
    <mergeCell ref="H176:J176"/>
    <mergeCell ref="F181:G181"/>
    <mergeCell ref="F176:G176"/>
    <mergeCell ref="B213:D213"/>
    <mergeCell ref="E213:F213"/>
    <mergeCell ref="G213:H213"/>
    <mergeCell ref="I213:J213"/>
    <mergeCell ref="B211:D211"/>
    <mergeCell ref="E210:F210"/>
    <mergeCell ref="G210:H210"/>
    <mergeCell ref="I210:J210"/>
    <mergeCell ref="E211:F211"/>
    <mergeCell ref="G211:H211"/>
    <mergeCell ref="B205:D205"/>
    <mergeCell ref="E205:F205"/>
    <mergeCell ref="G205:H205"/>
    <mergeCell ref="I205:J205"/>
    <mergeCell ref="B206:D206"/>
    <mergeCell ref="E206:F206"/>
    <mergeCell ref="I206:J206"/>
    <mergeCell ref="B207:D207"/>
    <mergeCell ref="E207:F207"/>
    <mergeCell ref="G207:H207"/>
    <mergeCell ref="I207:J207"/>
    <mergeCell ref="B208:D208"/>
    <mergeCell ref="E208:F208"/>
    <mergeCell ref="I208:J208"/>
    <mergeCell ref="H179:J179"/>
    <mergeCell ref="B204:D204"/>
    <mergeCell ref="B200:D200"/>
    <mergeCell ref="E200:F200"/>
    <mergeCell ref="G200:H200"/>
    <mergeCell ref="I200:J200"/>
    <mergeCell ref="B201:D201"/>
    <mergeCell ref="B203:D203"/>
    <mergeCell ref="H188:J188"/>
    <mergeCell ref="H189:J189"/>
    <mergeCell ref="I195:J195"/>
    <mergeCell ref="G195:H195"/>
    <mergeCell ref="E195:F195"/>
    <mergeCell ref="B195:D195"/>
    <mergeCell ref="D39:F39"/>
    <mergeCell ref="I38:J38"/>
    <mergeCell ref="I39:J39"/>
    <mergeCell ref="A172:J172"/>
    <mergeCell ref="H174:J174"/>
    <mergeCell ref="I42:J42"/>
    <mergeCell ref="D48:E48"/>
    <mergeCell ref="B152:D152"/>
    <mergeCell ref="E152:F152"/>
    <mergeCell ref="B161:D161"/>
    <mergeCell ref="AC221:AK221"/>
    <mergeCell ref="AM221:BB221"/>
    <mergeCell ref="BE217:BO217"/>
    <mergeCell ref="Y218:AF218"/>
    <mergeCell ref="AH218:AV218"/>
    <mergeCell ref="I212:J212"/>
    <mergeCell ref="H220:J220"/>
    <mergeCell ref="AN216:BO216"/>
    <mergeCell ref="BE215:BO215"/>
    <mergeCell ref="H216:J216"/>
    <mergeCell ref="B212:D212"/>
    <mergeCell ref="AC220:AK220"/>
    <mergeCell ref="AN220:BD220"/>
    <mergeCell ref="BE220:BO220"/>
    <mergeCell ref="A219:E219"/>
    <mergeCell ref="H217:J217"/>
    <mergeCell ref="E212:F212"/>
    <mergeCell ref="AN214:BO214"/>
    <mergeCell ref="H219:J219"/>
    <mergeCell ref="AN217:BD217"/>
    <mergeCell ref="A216:E216"/>
    <mergeCell ref="H214:J214"/>
    <mergeCell ref="H215:J215"/>
    <mergeCell ref="G212:H212"/>
    <mergeCell ref="I204:J204"/>
    <mergeCell ref="AN215:BD215"/>
    <mergeCell ref="A214:E214"/>
    <mergeCell ref="B210:D210"/>
    <mergeCell ref="G204:H204"/>
    <mergeCell ref="G206:H206"/>
    <mergeCell ref="B199:D199"/>
    <mergeCell ref="E199:F199"/>
    <mergeCell ref="E204:F204"/>
    <mergeCell ref="E201:F201"/>
    <mergeCell ref="G201:H201"/>
    <mergeCell ref="I201:J201"/>
    <mergeCell ref="B202:D202"/>
    <mergeCell ref="E202:F202"/>
    <mergeCell ref="G202:H202"/>
    <mergeCell ref="G199:H199"/>
    <mergeCell ref="I199:J199"/>
    <mergeCell ref="I202:J202"/>
    <mergeCell ref="B198:D198"/>
    <mergeCell ref="B180:E180"/>
    <mergeCell ref="B181:E181"/>
    <mergeCell ref="A192:J192"/>
    <mergeCell ref="B183:E183"/>
    <mergeCell ref="G198:H198"/>
    <mergeCell ref="I198:J198"/>
    <mergeCell ref="H177:J177"/>
    <mergeCell ref="H178:J178"/>
    <mergeCell ref="F179:G179"/>
    <mergeCell ref="H184:J184"/>
    <mergeCell ref="A193:J193"/>
    <mergeCell ref="G197:H197"/>
    <mergeCell ref="E196:F196"/>
    <mergeCell ref="I196:J196"/>
    <mergeCell ref="G196:H196"/>
    <mergeCell ref="B190:E190"/>
    <mergeCell ref="B177:E177"/>
    <mergeCell ref="B176:E176"/>
    <mergeCell ref="B178:E178"/>
    <mergeCell ref="B196:D196"/>
    <mergeCell ref="B197:D197"/>
    <mergeCell ref="E197:F197"/>
    <mergeCell ref="B179:E179"/>
    <mergeCell ref="F189:G189"/>
    <mergeCell ref="F180:G180"/>
    <mergeCell ref="F178:G178"/>
    <mergeCell ref="E161:F161"/>
    <mergeCell ref="B162:D162"/>
    <mergeCell ref="E162:F162"/>
    <mergeCell ref="B155:D155"/>
    <mergeCell ref="E155:F155"/>
    <mergeCell ref="B159:D159"/>
    <mergeCell ref="E159:F159"/>
    <mergeCell ref="B158:D158"/>
    <mergeCell ref="E158:F158"/>
    <mergeCell ref="H152:J152"/>
    <mergeCell ref="A149:J149"/>
    <mergeCell ref="H151:J151"/>
    <mergeCell ref="E151:F151"/>
    <mergeCell ref="B151:D151"/>
    <mergeCell ref="H161:J161"/>
    <mergeCell ref="H153:J153"/>
    <mergeCell ref="B154:D154"/>
    <mergeCell ref="E154:F154"/>
    <mergeCell ref="H154:J154"/>
    <mergeCell ref="A148:J148"/>
    <mergeCell ref="F144:G144"/>
    <mergeCell ref="F145:G145"/>
    <mergeCell ref="F146:G146"/>
    <mergeCell ref="D144:E144"/>
    <mergeCell ref="D145:E145"/>
    <mergeCell ref="D146:E146"/>
    <mergeCell ref="H144:J144"/>
    <mergeCell ref="H145:J145"/>
    <mergeCell ref="H146:J146"/>
    <mergeCell ref="H147:J147"/>
    <mergeCell ref="B144:C144"/>
    <mergeCell ref="B145:C145"/>
    <mergeCell ref="B146:C146"/>
    <mergeCell ref="A140:J140"/>
    <mergeCell ref="H142:J142"/>
    <mergeCell ref="B142:C142"/>
    <mergeCell ref="D142:E142"/>
    <mergeCell ref="F142:G142"/>
    <mergeCell ref="H143:J143"/>
    <mergeCell ref="F135:G135"/>
    <mergeCell ref="F136:G136"/>
    <mergeCell ref="F138:G138"/>
    <mergeCell ref="I135:J135"/>
    <mergeCell ref="I136:J136"/>
    <mergeCell ref="I138:J138"/>
    <mergeCell ref="B135:C135"/>
    <mergeCell ref="B136:C136"/>
    <mergeCell ref="B138:C138"/>
    <mergeCell ref="D135:E135"/>
    <mergeCell ref="D136:E136"/>
    <mergeCell ref="D138:E138"/>
    <mergeCell ref="B137:C137"/>
    <mergeCell ref="F132:G132"/>
    <mergeCell ref="I132:J132"/>
    <mergeCell ref="A129:J129"/>
    <mergeCell ref="I131:J131"/>
    <mergeCell ref="F131:G131"/>
    <mergeCell ref="D131:E131"/>
    <mergeCell ref="B131:C131"/>
    <mergeCell ref="B127:C127"/>
    <mergeCell ref="D126:E126"/>
    <mergeCell ref="D127:E127"/>
    <mergeCell ref="B132:C132"/>
    <mergeCell ref="D132:E132"/>
    <mergeCell ref="B133:C133"/>
    <mergeCell ref="D133:E133"/>
    <mergeCell ref="I120:J120"/>
    <mergeCell ref="F127:G127"/>
    <mergeCell ref="H124:J124"/>
    <mergeCell ref="F124:G124"/>
    <mergeCell ref="H126:J126"/>
    <mergeCell ref="H127:J127"/>
    <mergeCell ref="F125:G125"/>
    <mergeCell ref="H125:J125"/>
    <mergeCell ref="D124:E124"/>
    <mergeCell ref="B124:C124"/>
    <mergeCell ref="B126:C126"/>
    <mergeCell ref="B125:C125"/>
    <mergeCell ref="D125:E125"/>
    <mergeCell ref="A122:J122"/>
    <mergeCell ref="F126:G126"/>
    <mergeCell ref="I117:J117"/>
    <mergeCell ref="B117:D117"/>
    <mergeCell ref="I118:J118"/>
    <mergeCell ref="G116:H116"/>
    <mergeCell ref="G117:H117"/>
    <mergeCell ref="G118:H118"/>
    <mergeCell ref="B118:D118"/>
    <mergeCell ref="B116:D116"/>
    <mergeCell ref="I116:J116"/>
    <mergeCell ref="A106:J106"/>
    <mergeCell ref="D108:J108"/>
    <mergeCell ref="F110:J110"/>
    <mergeCell ref="G115:H115"/>
    <mergeCell ref="A112:J112"/>
    <mergeCell ref="I114:J114"/>
    <mergeCell ref="G114:H114"/>
    <mergeCell ref="B114:D114"/>
    <mergeCell ref="B115:D115"/>
    <mergeCell ref="I115:J115"/>
    <mergeCell ref="F133:G133"/>
    <mergeCell ref="I133:J133"/>
    <mergeCell ref="B134:C134"/>
    <mergeCell ref="D134:E134"/>
    <mergeCell ref="F134:G134"/>
    <mergeCell ref="I134:J134"/>
    <mergeCell ref="E165:F165"/>
    <mergeCell ref="H165:J165"/>
    <mergeCell ref="B153:D153"/>
    <mergeCell ref="E153:F153"/>
    <mergeCell ref="H162:J162"/>
    <mergeCell ref="H170:J170"/>
    <mergeCell ref="E170:F170"/>
    <mergeCell ref="B170:D170"/>
    <mergeCell ref="H163:J163"/>
    <mergeCell ref="B165:D165"/>
    <mergeCell ref="I197:J197"/>
    <mergeCell ref="F174:G174"/>
    <mergeCell ref="B174:E174"/>
    <mergeCell ref="B175:E175"/>
    <mergeCell ref="H180:J180"/>
    <mergeCell ref="H181:J181"/>
    <mergeCell ref="A186:J186"/>
    <mergeCell ref="F175:G175"/>
    <mergeCell ref="H175:J175"/>
    <mergeCell ref="F177:G177"/>
    <mergeCell ref="B120:D120"/>
    <mergeCell ref="G120:H120"/>
    <mergeCell ref="B157:D157"/>
    <mergeCell ref="E157:F157"/>
    <mergeCell ref="H157:J157"/>
    <mergeCell ref="B166:D166"/>
    <mergeCell ref="E166:F166"/>
    <mergeCell ref="H166:J166"/>
    <mergeCell ref="B163:D163"/>
    <mergeCell ref="E163:F163"/>
    <mergeCell ref="H155:J155"/>
    <mergeCell ref="B156:D156"/>
    <mergeCell ref="E156:F156"/>
    <mergeCell ref="H156:J156"/>
    <mergeCell ref="F137:G137"/>
    <mergeCell ref="I137:J137"/>
    <mergeCell ref="D137:E137"/>
    <mergeCell ref="B143:C143"/>
    <mergeCell ref="D143:E143"/>
    <mergeCell ref="F143:G143"/>
    <mergeCell ref="E104:F104"/>
    <mergeCell ref="H98:J98"/>
    <mergeCell ref="H99:J99"/>
    <mergeCell ref="H100:J100"/>
    <mergeCell ref="H101:J101"/>
    <mergeCell ref="E98:F98"/>
    <mergeCell ref="E99:F99"/>
    <mergeCell ref="H102:J102"/>
    <mergeCell ref="E102:F102"/>
    <mergeCell ref="H158:J158"/>
    <mergeCell ref="E100:F100"/>
    <mergeCell ref="E101:F101"/>
    <mergeCell ref="A91:J91"/>
    <mergeCell ref="H97:J97"/>
    <mergeCell ref="E97:F97"/>
    <mergeCell ref="B97:D97"/>
    <mergeCell ref="D93:J93"/>
    <mergeCell ref="B104:D104"/>
    <mergeCell ref="H104:J104"/>
    <mergeCell ref="A90:J90"/>
    <mergeCell ref="E103:F103"/>
    <mergeCell ref="B103:D103"/>
    <mergeCell ref="H103:J103"/>
    <mergeCell ref="F95:J95"/>
    <mergeCell ref="B101:D101"/>
    <mergeCell ref="B100:D100"/>
    <mergeCell ref="B99:D99"/>
    <mergeCell ref="B102:D102"/>
    <mergeCell ref="B98:D98"/>
    <mergeCell ref="H159:J159"/>
    <mergeCell ref="B160:D160"/>
    <mergeCell ref="E160:F160"/>
    <mergeCell ref="H160:J160"/>
    <mergeCell ref="G76:H76"/>
    <mergeCell ref="A83:J83"/>
    <mergeCell ref="A84:J84"/>
    <mergeCell ref="A85:J85"/>
    <mergeCell ref="G80:H80"/>
    <mergeCell ref="G81:H81"/>
    <mergeCell ref="B78:F78"/>
    <mergeCell ref="B73:F73"/>
    <mergeCell ref="B74:F74"/>
    <mergeCell ref="B75:F75"/>
    <mergeCell ref="B76:F76"/>
    <mergeCell ref="A86:J86"/>
    <mergeCell ref="I75:J75"/>
    <mergeCell ref="I76:J76"/>
    <mergeCell ref="G69:H69"/>
    <mergeCell ref="G70:H70"/>
    <mergeCell ref="G71:H71"/>
    <mergeCell ref="G72:H72"/>
    <mergeCell ref="G77:H77"/>
    <mergeCell ref="B81:F81"/>
    <mergeCell ref="B71:F71"/>
    <mergeCell ref="B72:F72"/>
    <mergeCell ref="G78:H78"/>
    <mergeCell ref="G79:H79"/>
    <mergeCell ref="I71:J71"/>
    <mergeCell ref="I72:J72"/>
    <mergeCell ref="G73:H73"/>
    <mergeCell ref="G74:H74"/>
    <mergeCell ref="G75:H75"/>
    <mergeCell ref="I73:J73"/>
    <mergeCell ref="I74:J74"/>
    <mergeCell ref="A87:J87"/>
    <mergeCell ref="A88:J88"/>
    <mergeCell ref="I81:J81"/>
    <mergeCell ref="B79:F79"/>
    <mergeCell ref="B80:F80"/>
    <mergeCell ref="B77:F77"/>
    <mergeCell ref="I79:J79"/>
    <mergeCell ref="I80:J80"/>
    <mergeCell ref="I77:J77"/>
    <mergeCell ref="I78:J78"/>
    <mergeCell ref="G48:H48"/>
    <mergeCell ref="I48:J48"/>
    <mergeCell ref="G49:H49"/>
    <mergeCell ref="G50:H50"/>
    <mergeCell ref="I69:J69"/>
    <mergeCell ref="I70:J70"/>
    <mergeCell ref="A63:J63"/>
    <mergeCell ref="B49:C49"/>
    <mergeCell ref="A64:J64"/>
    <mergeCell ref="A65:J65"/>
    <mergeCell ref="B50:C50"/>
    <mergeCell ref="B52:C52"/>
    <mergeCell ref="G52:H52"/>
    <mergeCell ref="B48:C48"/>
    <mergeCell ref="I49:J49"/>
    <mergeCell ref="I50:J50"/>
    <mergeCell ref="I52:J52"/>
    <mergeCell ref="D52:E52"/>
    <mergeCell ref="D49:E49"/>
    <mergeCell ref="D50:E50"/>
    <mergeCell ref="B39:C39"/>
    <mergeCell ref="D38:F38"/>
    <mergeCell ref="A44:J44"/>
    <mergeCell ref="D42:F42"/>
    <mergeCell ref="A45:J45"/>
    <mergeCell ref="I47:J47"/>
    <mergeCell ref="B42:C42"/>
    <mergeCell ref="B47:C47"/>
    <mergeCell ref="G47:H47"/>
    <mergeCell ref="D47:E47"/>
    <mergeCell ref="B37:C37"/>
    <mergeCell ref="D37:F37"/>
    <mergeCell ref="I37:J37"/>
    <mergeCell ref="I40:J40"/>
    <mergeCell ref="I41:J41"/>
    <mergeCell ref="D41:F41"/>
    <mergeCell ref="D40:F40"/>
    <mergeCell ref="B40:C40"/>
    <mergeCell ref="B41:C41"/>
    <mergeCell ref="B38:C38"/>
    <mergeCell ref="A5:J5"/>
    <mergeCell ref="A6:J6"/>
    <mergeCell ref="A7:J7"/>
    <mergeCell ref="D16:J16"/>
    <mergeCell ref="F18:J18"/>
    <mergeCell ref="A31:B31"/>
    <mergeCell ref="H22:H24"/>
    <mergeCell ref="I22:I24"/>
    <mergeCell ref="J22:J24"/>
    <mergeCell ref="A22:A24"/>
    <mergeCell ref="A1:J1"/>
    <mergeCell ref="A2:J2"/>
    <mergeCell ref="A3:J3"/>
    <mergeCell ref="A20:J20"/>
    <mergeCell ref="A14:J14"/>
    <mergeCell ref="A9:J9"/>
    <mergeCell ref="A12:J12"/>
    <mergeCell ref="A10:J10"/>
    <mergeCell ref="A11:J11"/>
    <mergeCell ref="A4:J4"/>
    <mergeCell ref="D23:D24"/>
    <mergeCell ref="E23:G23"/>
    <mergeCell ref="A33:J33"/>
    <mergeCell ref="A34:J34"/>
    <mergeCell ref="I36:J36"/>
    <mergeCell ref="B36:C36"/>
    <mergeCell ref="B22:B24"/>
    <mergeCell ref="C22:C24"/>
    <mergeCell ref="D22:G22"/>
    <mergeCell ref="D36:F36"/>
    <mergeCell ref="B70:F70"/>
    <mergeCell ref="B69:F69"/>
    <mergeCell ref="B51:C51"/>
    <mergeCell ref="D51:E51"/>
    <mergeCell ref="G51:H51"/>
    <mergeCell ref="I51:J51"/>
    <mergeCell ref="A66:J66"/>
    <mergeCell ref="I68:J68"/>
    <mergeCell ref="G68:H68"/>
    <mergeCell ref="B68:F68"/>
    <mergeCell ref="B168:D168"/>
    <mergeCell ref="B169:D169"/>
    <mergeCell ref="E168:F168"/>
    <mergeCell ref="E169:F169"/>
    <mergeCell ref="H168:J168"/>
    <mergeCell ref="H169:J169"/>
    <mergeCell ref="D59:E59"/>
    <mergeCell ref="A54:J54"/>
    <mergeCell ref="B56:C56"/>
    <mergeCell ref="D56:E56"/>
    <mergeCell ref="G56:H56"/>
    <mergeCell ref="I56:J56"/>
    <mergeCell ref="B57:C57"/>
    <mergeCell ref="D57:E57"/>
    <mergeCell ref="G57:H57"/>
    <mergeCell ref="I57:J57"/>
    <mergeCell ref="H167:J167"/>
    <mergeCell ref="B58:C58"/>
    <mergeCell ref="D58:E58"/>
    <mergeCell ref="G58:H58"/>
    <mergeCell ref="I58:J58"/>
    <mergeCell ref="B60:C60"/>
    <mergeCell ref="D60:E60"/>
    <mergeCell ref="G60:H60"/>
    <mergeCell ref="I60:J60"/>
    <mergeCell ref="B59:C59"/>
    <mergeCell ref="B61:C61"/>
    <mergeCell ref="D61:E61"/>
    <mergeCell ref="G61:H61"/>
    <mergeCell ref="I61:J61"/>
    <mergeCell ref="B182:E182"/>
    <mergeCell ref="F182:G182"/>
    <mergeCell ref="H182:J182"/>
    <mergeCell ref="B164:D164"/>
    <mergeCell ref="E164:F164"/>
    <mergeCell ref="B167:D167"/>
    <mergeCell ref="H164:J164"/>
    <mergeCell ref="E203:F203"/>
    <mergeCell ref="G203:H203"/>
    <mergeCell ref="I203:J203"/>
    <mergeCell ref="F183:G183"/>
    <mergeCell ref="H183:J183"/>
    <mergeCell ref="B184:E184"/>
    <mergeCell ref="F184:G184"/>
    <mergeCell ref="E198:F198"/>
    <mergeCell ref="E167:F167"/>
  </mergeCells>
  <printOptions/>
  <pageMargins left="0.5511811023622047" right="0.35433070866141736" top="0.7874015748031497" bottom="0.3937007874015748" header="0" footer="0"/>
  <pageSetup fitToHeight="8" fitToWidth="1" horizontalDpi="600" verticalDpi="600" orientation="landscape" paperSize="9" scale="94" r:id="rId1"/>
  <rowBreaks count="3" manualBreakCount="3">
    <brk id="53" max="9" man="1"/>
    <brk id="128" max="9" man="1"/>
    <brk id="19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O112"/>
  <sheetViews>
    <sheetView tabSelected="1" view="pageBreakPreview" zoomScaleSheetLayoutView="100" zoomScalePageLayoutView="0" workbookViewId="0" topLeftCell="A4">
      <selection activeCell="I96" sqref="I96:J97"/>
    </sheetView>
  </sheetViews>
  <sheetFormatPr defaultColWidth="10.66015625" defaultRowHeight="12.75"/>
  <cols>
    <col min="1" max="1" width="4.83203125" style="67" customWidth="1"/>
    <col min="2" max="2" width="25.83203125" style="67" customWidth="1"/>
    <col min="3" max="3" width="9.16015625" style="67" customWidth="1"/>
    <col min="4" max="4" width="15.83203125" style="67" customWidth="1"/>
    <col min="5" max="5" width="16.83203125" style="67" customWidth="1"/>
    <col min="6" max="9" width="15.83203125" style="67" customWidth="1"/>
    <col min="10" max="10" width="17.16015625" style="67" customWidth="1"/>
    <col min="11" max="16384" width="10.66015625" style="67" customWidth="1"/>
  </cols>
  <sheetData>
    <row r="1" spans="1:10" ht="15">
      <c r="A1" s="450" t="s">
        <v>297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5">
      <c r="A2" s="450" t="s">
        <v>203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>
      <c r="A3" s="450" t="s">
        <v>204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">
      <c r="A4" s="450" t="s">
        <v>205</v>
      </c>
      <c r="B4" s="450"/>
      <c r="C4" s="450"/>
      <c r="D4" s="450"/>
      <c r="E4" s="450"/>
      <c r="F4" s="450"/>
      <c r="G4" s="450"/>
      <c r="H4" s="450"/>
      <c r="I4" s="450"/>
      <c r="J4" s="450"/>
    </row>
    <row r="5" spans="1:10" ht="15">
      <c r="A5" s="450" t="s">
        <v>206</v>
      </c>
      <c r="B5" s="450"/>
      <c r="C5" s="450"/>
      <c r="D5" s="450"/>
      <c r="E5" s="450"/>
      <c r="F5" s="450"/>
      <c r="G5" s="450"/>
      <c r="H5" s="450"/>
      <c r="I5" s="450"/>
      <c r="J5" s="450"/>
    </row>
    <row r="6" spans="1:10" ht="15">
      <c r="A6" s="450" t="s">
        <v>207</v>
      </c>
      <c r="B6" s="450"/>
      <c r="C6" s="450"/>
      <c r="D6" s="450"/>
      <c r="E6" s="450"/>
      <c r="F6" s="450"/>
      <c r="G6" s="450"/>
      <c r="H6" s="450"/>
      <c r="I6" s="450"/>
      <c r="J6" s="450"/>
    </row>
    <row r="7" spans="1:10" ht="15">
      <c r="A7" s="450" t="str">
        <f>Расчеты!A7</f>
        <v>района от 16 января 2018 г. N</v>
      </c>
      <c r="B7" s="450"/>
      <c r="C7" s="450"/>
      <c r="D7" s="450"/>
      <c r="E7" s="450"/>
      <c r="F7" s="450"/>
      <c r="G7" s="450"/>
      <c r="H7" s="450"/>
      <c r="I7" s="450"/>
      <c r="J7" s="450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433" t="s">
        <v>208</v>
      </c>
      <c r="B9" s="433"/>
      <c r="C9" s="433"/>
      <c r="D9" s="433"/>
      <c r="E9" s="433"/>
      <c r="F9" s="433"/>
      <c r="G9" s="433"/>
      <c r="H9" s="433"/>
      <c r="I9" s="433"/>
      <c r="J9" s="433"/>
    </row>
    <row r="10" spans="1:10" ht="15">
      <c r="A10" s="433" t="s">
        <v>209</v>
      </c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0" ht="15">
      <c r="A11" s="433" t="s">
        <v>210</v>
      </c>
      <c r="B11" s="433"/>
      <c r="C11" s="433"/>
      <c r="D11" s="433"/>
      <c r="E11" s="433"/>
      <c r="F11" s="433"/>
      <c r="G11" s="433"/>
      <c r="H11" s="433"/>
      <c r="I11" s="433"/>
      <c r="J11" s="433"/>
    </row>
    <row r="12" spans="1:10" ht="15">
      <c r="A12" s="433" t="s">
        <v>447</v>
      </c>
      <c r="B12" s="433"/>
      <c r="C12" s="433"/>
      <c r="D12" s="433"/>
      <c r="E12" s="433"/>
      <c r="F12" s="433"/>
      <c r="G12" s="433"/>
      <c r="H12" s="433"/>
      <c r="I12" s="433"/>
      <c r="J12" s="433"/>
    </row>
    <row r="13" spans="1:10" ht="1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5">
      <c r="A14" s="433" t="s">
        <v>211</v>
      </c>
      <c r="B14" s="433"/>
      <c r="C14" s="433"/>
      <c r="D14" s="433"/>
      <c r="E14" s="433"/>
      <c r="F14" s="433"/>
      <c r="G14" s="433"/>
      <c r="H14" s="433"/>
      <c r="I14" s="433"/>
      <c r="J14" s="433"/>
    </row>
    <row r="15" spans="1:10" ht="1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5">
      <c r="A16" s="66" t="s">
        <v>212</v>
      </c>
      <c r="B16" s="66"/>
      <c r="C16" s="66"/>
      <c r="D16" s="451" t="s">
        <v>439</v>
      </c>
      <c r="E16" s="451"/>
      <c r="F16" s="451"/>
      <c r="G16" s="451"/>
      <c r="H16" s="451"/>
      <c r="I16" s="451"/>
      <c r="J16" s="451"/>
    </row>
    <row r="17" spans="1:10" ht="1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5">
      <c r="A18" s="66" t="s">
        <v>213</v>
      </c>
      <c r="B18" s="66"/>
      <c r="C18" s="66"/>
      <c r="D18" s="66"/>
      <c r="E18" s="66"/>
      <c r="F18" s="451" t="s">
        <v>357</v>
      </c>
      <c r="G18" s="451"/>
      <c r="H18" s="451"/>
      <c r="I18" s="451"/>
      <c r="J18" s="451"/>
    </row>
    <row r="19" spans="1:10" ht="1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5">
      <c r="A20" s="433" t="s">
        <v>214</v>
      </c>
      <c r="B20" s="433"/>
      <c r="C20" s="433"/>
      <c r="D20" s="433"/>
      <c r="E20" s="433"/>
      <c r="F20" s="433"/>
      <c r="G20" s="433"/>
      <c r="H20" s="433"/>
      <c r="I20" s="433"/>
      <c r="J20" s="433"/>
    </row>
    <row r="21" spans="1:10" ht="15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29.25" customHeight="1">
      <c r="A22" s="442" t="s">
        <v>298</v>
      </c>
      <c r="B22" s="442" t="s">
        <v>336</v>
      </c>
      <c r="C22" s="442" t="s">
        <v>275</v>
      </c>
      <c r="D22" s="447" t="s">
        <v>215</v>
      </c>
      <c r="E22" s="448"/>
      <c r="F22" s="448"/>
      <c r="G22" s="449"/>
      <c r="H22" s="442" t="s">
        <v>353</v>
      </c>
      <c r="I22" s="442" t="s">
        <v>352</v>
      </c>
      <c r="J22" s="454" t="s">
        <v>299</v>
      </c>
    </row>
    <row r="23" spans="1:10" ht="15">
      <c r="A23" s="446"/>
      <c r="B23" s="446"/>
      <c r="C23" s="446"/>
      <c r="D23" s="442" t="s">
        <v>149</v>
      </c>
      <c r="E23" s="431" t="s">
        <v>42</v>
      </c>
      <c r="F23" s="444"/>
      <c r="G23" s="432"/>
      <c r="H23" s="446"/>
      <c r="I23" s="446"/>
      <c r="J23" s="455"/>
    </row>
    <row r="24" spans="1:10" ht="60">
      <c r="A24" s="443"/>
      <c r="B24" s="443"/>
      <c r="C24" s="443"/>
      <c r="D24" s="443"/>
      <c r="E24" s="64" t="s">
        <v>358</v>
      </c>
      <c r="F24" s="64" t="s">
        <v>216</v>
      </c>
      <c r="G24" s="64" t="s">
        <v>217</v>
      </c>
      <c r="H24" s="443"/>
      <c r="I24" s="443"/>
      <c r="J24" s="456"/>
    </row>
    <row r="25" spans="1:10" ht="15">
      <c r="A25" s="103" t="s">
        <v>218</v>
      </c>
      <c r="B25" s="103" t="s">
        <v>219</v>
      </c>
      <c r="C25" s="103" t="s">
        <v>220</v>
      </c>
      <c r="D25" s="103" t="s">
        <v>221</v>
      </c>
      <c r="E25" s="103" t="s">
        <v>222</v>
      </c>
      <c r="F25" s="103" t="s">
        <v>223</v>
      </c>
      <c r="G25" s="103" t="s">
        <v>224</v>
      </c>
      <c r="H25" s="103" t="s">
        <v>225</v>
      </c>
      <c r="I25" s="103" t="s">
        <v>226</v>
      </c>
      <c r="J25" s="103" t="s">
        <v>227</v>
      </c>
    </row>
    <row r="26" spans="1:10" ht="15">
      <c r="A26" s="64">
        <v>1</v>
      </c>
      <c r="B26" s="99" t="s">
        <v>462</v>
      </c>
      <c r="C26" s="100">
        <v>12</v>
      </c>
      <c r="D26" s="101">
        <f>E26+F26+G26</f>
        <v>133.55</v>
      </c>
      <c r="E26" s="101">
        <v>133.55</v>
      </c>
      <c r="F26" s="101"/>
      <c r="G26" s="101"/>
      <c r="H26" s="101">
        <v>80</v>
      </c>
      <c r="I26" s="101">
        <v>80</v>
      </c>
      <c r="J26" s="102">
        <v>65000</v>
      </c>
    </row>
    <row r="27" spans="1:10" ht="15">
      <c r="A27" s="64">
        <v>2</v>
      </c>
      <c r="B27" s="139" t="s">
        <v>452</v>
      </c>
      <c r="C27" s="100">
        <v>10</v>
      </c>
      <c r="D27" s="101">
        <f>E27+F27+G27</f>
        <v>2625.96</v>
      </c>
      <c r="E27" s="101">
        <v>2625.96</v>
      </c>
      <c r="F27" s="101"/>
      <c r="G27" s="101"/>
      <c r="H27" s="101">
        <v>80</v>
      </c>
      <c r="I27" s="101">
        <v>80</v>
      </c>
      <c r="J27" s="102">
        <v>28820</v>
      </c>
    </row>
    <row r="28" spans="1:10" ht="15">
      <c r="A28" s="64">
        <v>3</v>
      </c>
      <c r="B28" s="139" t="s">
        <v>453</v>
      </c>
      <c r="C28" s="100">
        <v>79</v>
      </c>
      <c r="D28" s="101">
        <f>E28+F28+G28</f>
        <v>250.85</v>
      </c>
      <c r="E28" s="101">
        <v>250.85</v>
      </c>
      <c r="F28" s="101"/>
      <c r="G28" s="101"/>
      <c r="H28" s="101">
        <v>80</v>
      </c>
      <c r="I28" s="101">
        <v>80</v>
      </c>
      <c r="J28" s="102">
        <v>805001.55</v>
      </c>
    </row>
    <row r="29" spans="1:10" ht="25.5">
      <c r="A29" s="64">
        <v>4</v>
      </c>
      <c r="B29" s="139" t="s">
        <v>461</v>
      </c>
      <c r="C29" s="100">
        <v>25</v>
      </c>
      <c r="D29" s="101">
        <f>E29+F29+G29</f>
        <v>952.95</v>
      </c>
      <c r="E29" s="101">
        <v>952.95</v>
      </c>
      <c r="F29" s="101"/>
      <c r="G29" s="101"/>
      <c r="H29" s="101">
        <v>80</v>
      </c>
      <c r="I29" s="101">
        <v>80</v>
      </c>
      <c r="J29" s="102">
        <f>C29*D29*(1+(H29/100+I29/100))*12-1-300</f>
        <v>743000</v>
      </c>
    </row>
    <row r="30" spans="1:10" s="130" customFormat="1" ht="15">
      <c r="A30" s="452" t="s">
        <v>228</v>
      </c>
      <c r="B30" s="453"/>
      <c r="C30" s="128" t="s">
        <v>229</v>
      </c>
      <c r="D30" s="129">
        <f>SUM(D26:D29)</f>
        <v>3963.3100000000004</v>
      </c>
      <c r="E30" s="128" t="s">
        <v>229</v>
      </c>
      <c r="F30" s="128" t="s">
        <v>229</v>
      </c>
      <c r="G30" s="128" t="s">
        <v>229</v>
      </c>
      <c r="H30" s="128" t="s">
        <v>229</v>
      </c>
      <c r="I30" s="128" t="s">
        <v>229</v>
      </c>
      <c r="J30" s="129">
        <f>SUM(J26:J29)</f>
        <v>1641821.55</v>
      </c>
    </row>
    <row r="31" spans="1:10" ht="15">
      <c r="A31" s="105"/>
      <c r="B31" s="105"/>
      <c r="C31" s="105"/>
      <c r="D31" s="106"/>
      <c r="E31" s="105"/>
      <c r="F31" s="105"/>
      <c r="G31" s="105"/>
      <c r="H31" s="105"/>
      <c r="I31" s="105"/>
      <c r="J31" s="106"/>
    </row>
    <row r="32" spans="1:10" ht="15">
      <c r="A32" s="66" t="s">
        <v>212</v>
      </c>
      <c r="B32" s="66"/>
      <c r="C32" s="66"/>
      <c r="D32" s="451" t="s">
        <v>362</v>
      </c>
      <c r="E32" s="451"/>
      <c r="F32" s="451"/>
      <c r="G32" s="451"/>
      <c r="H32" s="451"/>
      <c r="I32" s="451"/>
      <c r="J32" s="451"/>
    </row>
    <row r="33" spans="1:10" ht="15">
      <c r="A33" s="66" t="s">
        <v>213</v>
      </c>
      <c r="B33" s="66"/>
      <c r="C33" s="66"/>
      <c r="D33" s="66"/>
      <c r="E33" s="66"/>
      <c r="F33" s="451" t="s">
        <v>357</v>
      </c>
      <c r="G33" s="451"/>
      <c r="H33" s="451"/>
      <c r="I33" s="451"/>
      <c r="J33" s="451"/>
    </row>
    <row r="34" spans="1:10" ht="15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15">
      <c r="A35" s="433" t="s">
        <v>363</v>
      </c>
      <c r="B35" s="433"/>
      <c r="C35" s="433"/>
      <c r="D35" s="433"/>
      <c r="E35" s="433"/>
      <c r="F35" s="433"/>
      <c r="G35" s="433"/>
      <c r="H35" s="433"/>
      <c r="I35" s="433"/>
      <c r="J35" s="433"/>
    </row>
    <row r="36" spans="1:10" ht="15">
      <c r="A36" s="433" t="s">
        <v>364</v>
      </c>
      <c r="B36" s="433"/>
      <c r="C36" s="433"/>
      <c r="D36" s="433"/>
      <c r="E36" s="433"/>
      <c r="F36" s="433"/>
      <c r="G36" s="433"/>
      <c r="H36" s="433"/>
      <c r="I36" s="433"/>
      <c r="J36" s="433"/>
    </row>
    <row r="37" spans="1:10" ht="15">
      <c r="A37" s="66"/>
      <c r="B37" s="66"/>
      <c r="C37" s="66"/>
      <c r="D37" s="66"/>
      <c r="E37" s="66"/>
      <c r="F37" s="66"/>
      <c r="G37" s="66"/>
      <c r="H37" s="66"/>
      <c r="I37" s="66"/>
      <c r="J37" s="66"/>
    </row>
    <row r="38" spans="1:10" ht="66" customHeight="1">
      <c r="A38" s="104" t="s">
        <v>298</v>
      </c>
      <c r="B38" s="445" t="s">
        <v>232</v>
      </c>
      <c r="C38" s="445"/>
      <c r="D38" s="445" t="s">
        <v>365</v>
      </c>
      <c r="E38" s="445"/>
      <c r="F38" s="445"/>
      <c r="G38" s="500" t="s">
        <v>260</v>
      </c>
      <c r="H38" s="501"/>
      <c r="I38" s="445" t="s">
        <v>289</v>
      </c>
      <c r="J38" s="445"/>
    </row>
    <row r="39" spans="1:10" ht="15">
      <c r="A39" s="103" t="s">
        <v>218</v>
      </c>
      <c r="B39" s="429" t="s">
        <v>219</v>
      </c>
      <c r="C39" s="429"/>
      <c r="D39" s="429">
        <v>3</v>
      </c>
      <c r="E39" s="429"/>
      <c r="F39" s="429"/>
      <c r="G39" s="431">
        <v>4</v>
      </c>
      <c r="H39" s="432"/>
      <c r="I39" s="429">
        <v>5</v>
      </c>
      <c r="J39" s="429"/>
    </row>
    <row r="40" spans="1:10" ht="15">
      <c r="A40" s="103"/>
      <c r="B40" s="457" t="s">
        <v>366</v>
      </c>
      <c r="C40" s="457"/>
      <c r="D40" s="429">
        <v>34</v>
      </c>
      <c r="E40" s="429"/>
      <c r="F40" s="429"/>
      <c r="G40" s="440">
        <v>45852.94</v>
      </c>
      <c r="H40" s="441"/>
      <c r="I40" s="430">
        <f>D40*G40+0.04</f>
        <v>1559000</v>
      </c>
      <c r="J40" s="430"/>
    </row>
    <row r="41" spans="1:10" ht="15">
      <c r="A41" s="103"/>
      <c r="B41" s="457" t="s">
        <v>367</v>
      </c>
      <c r="C41" s="457"/>
      <c r="D41" s="429">
        <v>19</v>
      </c>
      <c r="E41" s="429"/>
      <c r="F41" s="429"/>
      <c r="G41" s="440">
        <v>5526.32</v>
      </c>
      <c r="H41" s="441"/>
      <c r="I41" s="430">
        <f>D41*G41-0.08</f>
        <v>104999.99999999999</v>
      </c>
      <c r="J41" s="430"/>
    </row>
    <row r="42" spans="1:10" s="130" customFormat="1" ht="15">
      <c r="A42" s="128"/>
      <c r="B42" s="422" t="s">
        <v>228</v>
      </c>
      <c r="C42" s="422"/>
      <c r="D42" s="422" t="s">
        <v>229</v>
      </c>
      <c r="E42" s="422"/>
      <c r="F42" s="422"/>
      <c r="G42" s="452" t="s">
        <v>229</v>
      </c>
      <c r="H42" s="453"/>
      <c r="I42" s="465">
        <f>SUM(I40:J41)</f>
        <v>1664000</v>
      </c>
      <c r="J42" s="465"/>
    </row>
    <row r="43" spans="1:10" ht="15">
      <c r="A43" s="110"/>
      <c r="B43" s="105"/>
      <c r="C43" s="105"/>
      <c r="D43" s="105"/>
      <c r="E43" s="105"/>
      <c r="F43" s="98"/>
      <c r="G43" s="98"/>
      <c r="H43" s="98"/>
      <c r="I43" s="106"/>
      <c r="J43" s="98"/>
    </row>
    <row r="44" spans="1:10" ht="15">
      <c r="A44" s="66" t="s">
        <v>212</v>
      </c>
      <c r="B44" s="66"/>
      <c r="C44" s="66"/>
      <c r="D44" s="451" t="s">
        <v>368</v>
      </c>
      <c r="E44" s="451"/>
      <c r="F44" s="451"/>
      <c r="G44" s="451"/>
      <c r="H44" s="451"/>
      <c r="I44" s="451"/>
      <c r="J44" s="451"/>
    </row>
    <row r="45" spans="1:10" ht="15">
      <c r="A45" s="66" t="s">
        <v>213</v>
      </c>
      <c r="B45" s="66"/>
      <c r="C45" s="66"/>
      <c r="D45" s="66"/>
      <c r="E45" s="66"/>
      <c r="F45" s="451" t="s">
        <v>357</v>
      </c>
      <c r="G45" s="451"/>
      <c r="H45" s="451"/>
      <c r="I45" s="451"/>
      <c r="J45" s="451"/>
    </row>
    <row r="46" spans="1:10" ht="15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5">
      <c r="A47" s="433" t="s">
        <v>425</v>
      </c>
      <c r="B47" s="433"/>
      <c r="C47" s="433"/>
      <c r="D47" s="433"/>
      <c r="E47" s="433"/>
      <c r="F47" s="433"/>
      <c r="G47" s="433"/>
      <c r="H47" s="433"/>
      <c r="I47" s="433"/>
      <c r="J47" s="433"/>
    </row>
    <row r="48" spans="1:10" ht="15">
      <c r="A48" s="433" t="s">
        <v>240</v>
      </c>
      <c r="B48" s="433"/>
      <c r="C48" s="433"/>
      <c r="D48" s="433"/>
      <c r="E48" s="433"/>
      <c r="F48" s="433"/>
      <c r="G48" s="433"/>
      <c r="H48" s="433"/>
      <c r="I48" s="433"/>
      <c r="J48" s="433"/>
    </row>
    <row r="49" spans="1:10" ht="15">
      <c r="A49" s="433" t="s">
        <v>241</v>
      </c>
      <c r="B49" s="433"/>
      <c r="C49" s="433"/>
      <c r="D49" s="433"/>
      <c r="E49" s="433"/>
      <c r="F49" s="433"/>
      <c r="G49" s="433"/>
      <c r="H49" s="433"/>
      <c r="I49" s="433"/>
      <c r="J49" s="433"/>
    </row>
    <row r="50" spans="1:10" ht="15">
      <c r="A50" s="433" t="s">
        <v>242</v>
      </c>
      <c r="B50" s="433"/>
      <c r="C50" s="433"/>
      <c r="D50" s="433"/>
      <c r="E50" s="433"/>
      <c r="F50" s="433"/>
      <c r="G50" s="433"/>
      <c r="H50" s="433"/>
      <c r="I50" s="433"/>
      <c r="J50" s="433"/>
    </row>
    <row r="51" spans="1:10" ht="15">
      <c r="A51" s="66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63.75" customHeight="1">
      <c r="A52" s="107" t="s">
        <v>298</v>
      </c>
      <c r="B52" s="434" t="s">
        <v>243</v>
      </c>
      <c r="C52" s="434"/>
      <c r="D52" s="434"/>
      <c r="E52" s="434"/>
      <c r="F52" s="434"/>
      <c r="G52" s="434" t="s">
        <v>244</v>
      </c>
      <c r="H52" s="434"/>
      <c r="I52" s="434" t="s">
        <v>278</v>
      </c>
      <c r="J52" s="434"/>
    </row>
    <row r="53" spans="1:10" ht="15">
      <c r="A53" s="103" t="s">
        <v>218</v>
      </c>
      <c r="B53" s="429" t="s">
        <v>219</v>
      </c>
      <c r="C53" s="429"/>
      <c r="D53" s="429"/>
      <c r="E53" s="429"/>
      <c r="F53" s="429"/>
      <c r="G53" s="435">
        <v>3</v>
      </c>
      <c r="H53" s="435"/>
      <c r="I53" s="435">
        <v>4</v>
      </c>
      <c r="J53" s="435"/>
    </row>
    <row r="54" spans="1:10" ht="36" customHeight="1">
      <c r="A54" s="103" t="s">
        <v>218</v>
      </c>
      <c r="B54" s="427" t="s">
        <v>245</v>
      </c>
      <c r="C54" s="436"/>
      <c r="D54" s="436"/>
      <c r="E54" s="436"/>
      <c r="F54" s="428"/>
      <c r="G54" s="429" t="s">
        <v>229</v>
      </c>
      <c r="H54" s="429"/>
      <c r="I54" s="458">
        <f>I55+I56+I57</f>
        <v>90070.63100000005</v>
      </c>
      <c r="J54" s="458"/>
    </row>
    <row r="55" spans="1:10" ht="26.25" customHeight="1">
      <c r="A55" s="103" t="s">
        <v>246</v>
      </c>
      <c r="B55" s="425" t="s">
        <v>279</v>
      </c>
      <c r="C55" s="425"/>
      <c r="D55" s="425"/>
      <c r="E55" s="425"/>
      <c r="F55" s="425"/>
      <c r="G55" s="458">
        <v>1641821.55</v>
      </c>
      <c r="H55" s="458"/>
      <c r="I55" s="458">
        <f>G55*0.22-271130.11</f>
        <v>90070.63100000005</v>
      </c>
      <c r="J55" s="458"/>
    </row>
    <row r="56" spans="1:10" ht="15">
      <c r="A56" s="111" t="s">
        <v>247</v>
      </c>
      <c r="B56" s="457" t="s">
        <v>280</v>
      </c>
      <c r="C56" s="457"/>
      <c r="D56" s="457"/>
      <c r="E56" s="457"/>
      <c r="F56" s="457"/>
      <c r="G56" s="458">
        <v>0</v>
      </c>
      <c r="H56" s="458"/>
      <c r="I56" s="458">
        <v>0</v>
      </c>
      <c r="J56" s="458"/>
    </row>
    <row r="57" spans="1:10" ht="48.75" customHeight="1">
      <c r="A57" s="103" t="s">
        <v>248</v>
      </c>
      <c r="B57" s="425" t="s">
        <v>281</v>
      </c>
      <c r="C57" s="425"/>
      <c r="D57" s="425"/>
      <c r="E57" s="425"/>
      <c r="F57" s="425"/>
      <c r="G57" s="458"/>
      <c r="H57" s="458"/>
      <c r="I57" s="458"/>
      <c r="J57" s="458"/>
    </row>
    <row r="58" spans="1:10" ht="42" customHeight="1">
      <c r="A58" s="103" t="s">
        <v>219</v>
      </c>
      <c r="B58" s="425" t="s">
        <v>249</v>
      </c>
      <c r="C58" s="425"/>
      <c r="D58" s="425"/>
      <c r="E58" s="425"/>
      <c r="F58" s="425"/>
      <c r="G58" s="431" t="s">
        <v>229</v>
      </c>
      <c r="H58" s="432"/>
      <c r="I58" s="458">
        <f>I59+I61+I60+I62+I63</f>
        <v>50896.46805</v>
      </c>
      <c r="J58" s="458"/>
    </row>
    <row r="59" spans="1:10" ht="54.75" customHeight="1">
      <c r="A59" s="103" t="s">
        <v>250</v>
      </c>
      <c r="B59" s="425" t="s">
        <v>282</v>
      </c>
      <c r="C59" s="425"/>
      <c r="D59" s="425"/>
      <c r="E59" s="425"/>
      <c r="F59" s="425"/>
      <c r="G59" s="458">
        <f>G55</f>
        <v>1641821.55</v>
      </c>
      <c r="H59" s="458"/>
      <c r="I59" s="458">
        <f>G59*0.029</f>
        <v>47612.82495</v>
      </c>
      <c r="J59" s="458"/>
    </row>
    <row r="60" spans="1:10" ht="48" customHeight="1">
      <c r="A60" s="103" t="s">
        <v>251</v>
      </c>
      <c r="B60" s="425" t="s">
        <v>283</v>
      </c>
      <c r="C60" s="425"/>
      <c r="D60" s="425"/>
      <c r="E60" s="425"/>
      <c r="F60" s="425"/>
      <c r="G60" s="458"/>
      <c r="H60" s="458"/>
      <c r="I60" s="458"/>
      <c r="J60" s="458"/>
    </row>
    <row r="61" spans="1:10" ht="42" customHeight="1">
      <c r="A61" s="103" t="s">
        <v>252</v>
      </c>
      <c r="B61" s="425" t="s">
        <v>284</v>
      </c>
      <c r="C61" s="425"/>
      <c r="D61" s="425"/>
      <c r="E61" s="425"/>
      <c r="F61" s="425"/>
      <c r="G61" s="458">
        <f>G55</f>
        <v>1641821.55</v>
      </c>
      <c r="H61" s="458"/>
      <c r="I61" s="458">
        <f>G61*0.002</f>
        <v>3283.6431000000002</v>
      </c>
      <c r="J61" s="458"/>
    </row>
    <row r="62" spans="1:10" ht="42.75" customHeight="1">
      <c r="A62" s="103" t="s">
        <v>253</v>
      </c>
      <c r="B62" s="460" t="s">
        <v>285</v>
      </c>
      <c r="C62" s="460"/>
      <c r="D62" s="460"/>
      <c r="E62" s="460"/>
      <c r="F62" s="460"/>
      <c r="G62" s="458"/>
      <c r="H62" s="458"/>
      <c r="I62" s="458"/>
      <c r="J62" s="458"/>
    </row>
    <row r="63" spans="1:10" ht="44.25" customHeight="1">
      <c r="A63" s="103" t="s">
        <v>254</v>
      </c>
      <c r="B63" s="460" t="s">
        <v>285</v>
      </c>
      <c r="C63" s="460"/>
      <c r="D63" s="460"/>
      <c r="E63" s="460"/>
      <c r="F63" s="460"/>
      <c r="G63" s="458"/>
      <c r="H63" s="458"/>
      <c r="I63" s="458"/>
      <c r="J63" s="458"/>
    </row>
    <row r="64" spans="1:10" ht="33.75" customHeight="1">
      <c r="A64" s="103" t="s">
        <v>220</v>
      </c>
      <c r="B64" s="425" t="s">
        <v>255</v>
      </c>
      <c r="C64" s="425"/>
      <c r="D64" s="425"/>
      <c r="E64" s="425"/>
      <c r="F64" s="425"/>
      <c r="G64" s="458">
        <f>G61</f>
        <v>1641821.55</v>
      </c>
      <c r="H64" s="458"/>
      <c r="I64" s="458">
        <f>G64*0.051</f>
        <v>83732.89904999999</v>
      </c>
      <c r="J64" s="458"/>
    </row>
    <row r="65" spans="1:10" s="130" customFormat="1" ht="15">
      <c r="A65" s="132"/>
      <c r="B65" s="422" t="s">
        <v>228</v>
      </c>
      <c r="C65" s="422"/>
      <c r="D65" s="422"/>
      <c r="E65" s="422"/>
      <c r="F65" s="422"/>
      <c r="G65" s="423" t="s">
        <v>229</v>
      </c>
      <c r="H65" s="423"/>
      <c r="I65" s="424">
        <f>I64+I58+I54</f>
        <v>224699.99810000006</v>
      </c>
      <c r="J65" s="424"/>
    </row>
    <row r="66" spans="1:10" ht="15">
      <c r="A66" s="66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5">
      <c r="A67" s="459" t="s">
        <v>256</v>
      </c>
      <c r="B67" s="459"/>
      <c r="C67" s="459"/>
      <c r="D67" s="459"/>
      <c r="E67" s="459"/>
      <c r="F67" s="459"/>
      <c r="G67" s="459"/>
      <c r="H67" s="459"/>
      <c r="I67" s="459"/>
      <c r="J67" s="459"/>
    </row>
    <row r="68" spans="1:10" ht="15">
      <c r="A68" s="459" t="s">
        <v>257</v>
      </c>
      <c r="B68" s="459"/>
      <c r="C68" s="459"/>
      <c r="D68" s="459"/>
      <c r="E68" s="459"/>
      <c r="F68" s="459"/>
      <c r="G68" s="459"/>
      <c r="H68" s="459"/>
      <c r="I68" s="459"/>
      <c r="J68" s="459"/>
    </row>
    <row r="69" spans="1:10" ht="15">
      <c r="A69" s="459" t="s">
        <v>300</v>
      </c>
      <c r="B69" s="459"/>
      <c r="C69" s="459"/>
      <c r="D69" s="459"/>
      <c r="E69" s="459"/>
      <c r="F69" s="459"/>
      <c r="G69" s="459"/>
      <c r="H69" s="459"/>
      <c r="I69" s="459"/>
      <c r="J69" s="459"/>
    </row>
    <row r="70" spans="1:10" ht="15">
      <c r="A70" s="459" t="s">
        <v>258</v>
      </c>
      <c r="B70" s="459"/>
      <c r="C70" s="459"/>
      <c r="D70" s="459"/>
      <c r="E70" s="459"/>
      <c r="F70" s="459"/>
      <c r="G70" s="459"/>
      <c r="H70" s="459"/>
      <c r="I70" s="459"/>
      <c r="J70" s="459"/>
    </row>
    <row r="71" spans="1:10" ht="15">
      <c r="A71" s="459" t="s">
        <v>259</v>
      </c>
      <c r="B71" s="459"/>
      <c r="C71" s="459"/>
      <c r="D71" s="459"/>
      <c r="E71" s="459"/>
      <c r="F71" s="459"/>
      <c r="G71" s="459"/>
      <c r="H71" s="459"/>
      <c r="I71" s="459"/>
      <c r="J71" s="459"/>
    </row>
    <row r="72" spans="1:10" ht="15">
      <c r="A72" s="459" t="s">
        <v>301</v>
      </c>
      <c r="B72" s="459"/>
      <c r="C72" s="459"/>
      <c r="D72" s="459"/>
      <c r="E72" s="459"/>
      <c r="F72" s="459"/>
      <c r="G72" s="459"/>
      <c r="H72" s="459"/>
      <c r="I72" s="459"/>
      <c r="J72" s="459"/>
    </row>
    <row r="73" spans="1:10" ht="15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5">
      <c r="A74" s="433" t="s">
        <v>426</v>
      </c>
      <c r="B74" s="433"/>
      <c r="C74" s="433"/>
      <c r="D74" s="433"/>
      <c r="E74" s="433"/>
      <c r="F74" s="433"/>
      <c r="G74" s="433"/>
      <c r="H74" s="433"/>
      <c r="I74" s="433"/>
      <c r="J74" s="433"/>
    </row>
    <row r="75" spans="1:10" ht="15">
      <c r="A75" s="433" t="s">
        <v>270</v>
      </c>
      <c r="B75" s="433"/>
      <c r="C75" s="433"/>
      <c r="D75" s="433"/>
      <c r="E75" s="433"/>
      <c r="F75" s="433"/>
      <c r="G75" s="433"/>
      <c r="H75" s="433"/>
      <c r="I75" s="433"/>
      <c r="J75" s="433"/>
    </row>
    <row r="76" spans="1:10" ht="15">
      <c r="A76" s="66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45" customHeight="1">
      <c r="A77" s="64" t="s">
        <v>298</v>
      </c>
      <c r="B77" s="426" t="s">
        <v>232</v>
      </c>
      <c r="C77" s="426"/>
      <c r="D77" s="426"/>
      <c r="E77" s="426" t="s">
        <v>271</v>
      </c>
      <c r="F77" s="426"/>
      <c r="G77" s="64" t="s">
        <v>293</v>
      </c>
      <c r="H77" s="426" t="s">
        <v>294</v>
      </c>
      <c r="I77" s="426"/>
      <c r="J77" s="426"/>
    </row>
    <row r="78" spans="1:10" ht="15">
      <c r="A78" s="64" t="s">
        <v>218</v>
      </c>
      <c r="B78" s="426" t="s">
        <v>219</v>
      </c>
      <c r="C78" s="426"/>
      <c r="D78" s="426"/>
      <c r="E78" s="426">
        <v>3</v>
      </c>
      <c r="F78" s="426"/>
      <c r="G78" s="64">
        <v>4</v>
      </c>
      <c r="H78" s="426">
        <v>5</v>
      </c>
      <c r="I78" s="426"/>
      <c r="J78" s="426"/>
    </row>
    <row r="79" spans="1:10" ht="15">
      <c r="A79" s="64">
        <v>1</v>
      </c>
      <c r="B79" s="427" t="s">
        <v>450</v>
      </c>
      <c r="C79" s="436"/>
      <c r="D79" s="428"/>
      <c r="E79" s="426" t="s">
        <v>393</v>
      </c>
      <c r="F79" s="426"/>
      <c r="G79" s="64">
        <v>1</v>
      </c>
      <c r="H79" s="418">
        <v>7983970.33</v>
      </c>
      <c r="I79" s="418"/>
      <c r="J79" s="418"/>
    </row>
    <row r="80" spans="1:10" s="130" customFormat="1" ht="15">
      <c r="A80" s="133"/>
      <c r="B80" s="420" t="s">
        <v>228</v>
      </c>
      <c r="C80" s="420"/>
      <c r="D80" s="420"/>
      <c r="E80" s="420" t="s">
        <v>229</v>
      </c>
      <c r="F80" s="420"/>
      <c r="G80" s="133" t="s">
        <v>229</v>
      </c>
      <c r="H80" s="421">
        <f>SUM(H79:J79)</f>
        <v>7983970.33</v>
      </c>
      <c r="I80" s="421"/>
      <c r="J80" s="421"/>
    </row>
    <row r="81" spans="1:10" ht="1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15">
      <c r="A82" s="433" t="s">
        <v>427</v>
      </c>
      <c r="B82" s="433"/>
      <c r="C82" s="433"/>
      <c r="D82" s="433"/>
      <c r="E82" s="433"/>
      <c r="F82" s="433"/>
      <c r="G82" s="433"/>
      <c r="H82" s="433"/>
      <c r="I82" s="433"/>
      <c r="J82" s="433"/>
    </row>
    <row r="83" spans="1:10" ht="15">
      <c r="A83" s="66"/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30">
      <c r="A84" s="64" t="s">
        <v>298</v>
      </c>
      <c r="B84" s="426" t="s">
        <v>232</v>
      </c>
      <c r="C84" s="426"/>
      <c r="D84" s="426"/>
      <c r="E84" s="426"/>
      <c r="F84" s="426" t="s">
        <v>272</v>
      </c>
      <c r="G84" s="426"/>
      <c r="H84" s="426" t="s">
        <v>273</v>
      </c>
      <c r="I84" s="426"/>
      <c r="J84" s="426"/>
    </row>
    <row r="85" spans="1:10" ht="15">
      <c r="A85" s="64" t="s">
        <v>218</v>
      </c>
      <c r="B85" s="426" t="s">
        <v>219</v>
      </c>
      <c r="C85" s="426"/>
      <c r="D85" s="426"/>
      <c r="E85" s="426"/>
      <c r="F85" s="426">
        <v>3</v>
      </c>
      <c r="G85" s="426"/>
      <c r="H85" s="426">
        <v>4</v>
      </c>
      <c r="I85" s="426"/>
      <c r="J85" s="426"/>
    </row>
    <row r="86" spans="1:10" ht="17.25" customHeight="1">
      <c r="A86" s="64">
        <v>1</v>
      </c>
      <c r="B86" s="427" t="s">
        <v>483</v>
      </c>
      <c r="C86" s="436"/>
      <c r="D86" s="436"/>
      <c r="E86" s="428"/>
      <c r="F86" s="447">
        <v>1</v>
      </c>
      <c r="G86" s="449"/>
      <c r="H86" s="437">
        <v>1476265</v>
      </c>
      <c r="I86" s="438"/>
      <c r="J86" s="439"/>
    </row>
    <row r="87" spans="1:10" ht="15">
      <c r="A87" s="64">
        <v>2</v>
      </c>
      <c r="B87" s="427" t="s">
        <v>465</v>
      </c>
      <c r="C87" s="436"/>
      <c r="D87" s="436"/>
      <c r="E87" s="428"/>
      <c r="F87" s="447">
        <v>0</v>
      </c>
      <c r="G87" s="449"/>
      <c r="H87" s="437">
        <v>0</v>
      </c>
      <c r="I87" s="438"/>
      <c r="J87" s="439"/>
    </row>
    <row r="88" spans="1:10" ht="15">
      <c r="A88" s="64">
        <v>2</v>
      </c>
      <c r="B88" s="427" t="s">
        <v>466</v>
      </c>
      <c r="C88" s="436"/>
      <c r="D88" s="436"/>
      <c r="E88" s="428"/>
      <c r="F88" s="447">
        <v>0</v>
      </c>
      <c r="G88" s="449"/>
      <c r="H88" s="437">
        <v>0</v>
      </c>
      <c r="I88" s="438"/>
      <c r="J88" s="439"/>
    </row>
    <row r="89" spans="1:10" s="130" customFormat="1" ht="15">
      <c r="A89" s="133"/>
      <c r="B89" s="502" t="s">
        <v>228</v>
      </c>
      <c r="C89" s="503"/>
      <c r="D89" s="503"/>
      <c r="E89" s="504"/>
      <c r="F89" s="502" t="s">
        <v>229</v>
      </c>
      <c r="G89" s="504"/>
      <c r="H89" s="505">
        <f>SUM(H86:J88)</f>
        <v>1476265</v>
      </c>
      <c r="I89" s="506"/>
      <c r="J89" s="507"/>
    </row>
    <row r="90" spans="1:10" ht="15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5">
      <c r="A91" s="467" t="s">
        <v>430</v>
      </c>
      <c r="B91" s="467"/>
      <c r="C91" s="467"/>
      <c r="D91" s="467"/>
      <c r="E91" s="467"/>
      <c r="F91" s="467"/>
      <c r="G91" s="467"/>
      <c r="H91" s="467"/>
      <c r="I91" s="467"/>
      <c r="J91" s="467"/>
    </row>
    <row r="92" spans="1:10" ht="15">
      <c r="A92" s="433" t="s">
        <v>274</v>
      </c>
      <c r="B92" s="433"/>
      <c r="C92" s="433"/>
      <c r="D92" s="433"/>
      <c r="E92" s="433"/>
      <c r="F92" s="433"/>
      <c r="G92" s="433"/>
      <c r="H92" s="433"/>
      <c r="I92" s="433"/>
      <c r="J92" s="433"/>
    </row>
    <row r="93" spans="1:10" ht="15">
      <c r="A93" s="66"/>
      <c r="B93" s="66"/>
      <c r="C93" s="66"/>
      <c r="D93" s="66"/>
      <c r="E93" s="66"/>
      <c r="F93" s="66"/>
      <c r="G93" s="66"/>
      <c r="H93" s="66"/>
      <c r="I93" s="66"/>
      <c r="J93" s="66"/>
    </row>
    <row r="94" spans="1:10" ht="35.25" customHeight="1">
      <c r="A94" s="64" t="s">
        <v>298</v>
      </c>
      <c r="B94" s="426" t="s">
        <v>232</v>
      </c>
      <c r="C94" s="426"/>
      <c r="D94" s="426"/>
      <c r="E94" s="426" t="s">
        <v>268</v>
      </c>
      <c r="F94" s="426"/>
      <c r="G94" s="426" t="s">
        <v>295</v>
      </c>
      <c r="H94" s="426"/>
      <c r="I94" s="426" t="s">
        <v>296</v>
      </c>
      <c r="J94" s="426"/>
    </row>
    <row r="95" spans="1:10" s="97" customFormat="1" ht="15">
      <c r="A95" s="65">
        <v>1</v>
      </c>
      <c r="B95" s="426">
        <v>2</v>
      </c>
      <c r="C95" s="426"/>
      <c r="D95" s="426"/>
      <c r="E95" s="426">
        <v>3</v>
      </c>
      <c r="F95" s="426"/>
      <c r="G95" s="434">
        <v>4</v>
      </c>
      <c r="H95" s="434"/>
      <c r="I95" s="434">
        <v>5</v>
      </c>
      <c r="J95" s="434"/>
    </row>
    <row r="96" spans="1:10" ht="15">
      <c r="A96" s="65">
        <v>1</v>
      </c>
      <c r="B96" s="427" t="s">
        <v>351</v>
      </c>
      <c r="C96" s="436"/>
      <c r="D96" s="428"/>
      <c r="E96" s="418"/>
      <c r="F96" s="418"/>
      <c r="G96" s="419"/>
      <c r="H96" s="419"/>
      <c r="I96" s="419">
        <v>7087212</v>
      </c>
      <c r="J96" s="419"/>
    </row>
    <row r="97" spans="1:10" ht="15">
      <c r="A97" s="65">
        <v>2</v>
      </c>
      <c r="B97" s="427" t="s">
        <v>438</v>
      </c>
      <c r="C97" s="436"/>
      <c r="D97" s="428"/>
      <c r="E97" s="418"/>
      <c r="F97" s="418"/>
      <c r="G97" s="419"/>
      <c r="H97" s="419"/>
      <c r="I97" s="419">
        <v>12100</v>
      </c>
      <c r="J97" s="419"/>
    </row>
    <row r="98" spans="1:10" ht="15">
      <c r="A98" s="65">
        <v>3</v>
      </c>
      <c r="B98" s="427" t="s">
        <v>431</v>
      </c>
      <c r="C98" s="436"/>
      <c r="D98" s="428"/>
      <c r="E98" s="418"/>
      <c r="F98" s="418"/>
      <c r="G98" s="419"/>
      <c r="H98" s="419"/>
      <c r="I98" s="419">
        <v>3978875.76</v>
      </c>
      <c r="J98" s="419"/>
    </row>
    <row r="99" spans="1:10" s="130" customFormat="1" ht="15">
      <c r="A99" s="136"/>
      <c r="B99" s="420" t="s">
        <v>228</v>
      </c>
      <c r="C99" s="420"/>
      <c r="D99" s="420"/>
      <c r="E99" s="421"/>
      <c r="F99" s="421"/>
      <c r="G99" s="472"/>
      <c r="H99" s="472"/>
      <c r="I99" s="472">
        <f>SUM(I96:J98)</f>
        <v>11078187.76</v>
      </c>
      <c r="J99" s="472"/>
    </row>
    <row r="100" spans="1:10" ht="15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67" ht="34.5" customHeight="1">
      <c r="A101" s="496" t="s">
        <v>302</v>
      </c>
      <c r="B101" s="496"/>
      <c r="C101" s="496"/>
      <c r="D101" s="496"/>
      <c r="E101" s="496"/>
      <c r="F101" s="113"/>
      <c r="G101" s="114"/>
      <c r="H101" s="497" t="str">
        <f>'Табл 3,4'!BE25</f>
        <v>А.В.Тарасенко</v>
      </c>
      <c r="I101" s="497"/>
      <c r="J101" s="497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375"/>
      <c r="AO101" s="375"/>
      <c r="AP101" s="375"/>
      <c r="AQ101" s="375"/>
      <c r="AR101" s="375"/>
      <c r="AS101" s="375"/>
      <c r="AT101" s="375"/>
      <c r="AU101" s="375"/>
      <c r="AV101" s="375"/>
      <c r="AW101" s="375"/>
      <c r="AX101" s="375"/>
      <c r="AY101" s="375"/>
      <c r="AZ101" s="375"/>
      <c r="BA101" s="375"/>
      <c r="BB101" s="375"/>
      <c r="BC101" s="375"/>
      <c r="BD101" s="375"/>
      <c r="BE101" s="375"/>
      <c r="BF101" s="375"/>
      <c r="BG101" s="375"/>
      <c r="BH101" s="375"/>
      <c r="BI101" s="375"/>
      <c r="BJ101" s="375"/>
      <c r="BK101" s="375"/>
      <c r="BL101" s="375"/>
      <c r="BM101" s="375"/>
      <c r="BN101" s="375"/>
      <c r="BO101" s="375"/>
    </row>
    <row r="102" spans="1:67" ht="14.25">
      <c r="A102" s="113"/>
      <c r="B102" s="113"/>
      <c r="C102" s="113"/>
      <c r="D102" s="113"/>
      <c r="E102" s="113"/>
      <c r="F102" s="115"/>
      <c r="G102" s="116" t="s">
        <v>130</v>
      </c>
      <c r="H102" s="499" t="s">
        <v>131</v>
      </c>
      <c r="I102" s="499"/>
      <c r="J102" s="49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379" t="s">
        <v>130</v>
      </c>
      <c r="AO102" s="379"/>
      <c r="AP102" s="379"/>
      <c r="AQ102" s="379"/>
      <c r="AR102" s="379"/>
      <c r="AS102" s="379"/>
      <c r="AT102" s="379"/>
      <c r="AU102" s="379"/>
      <c r="AV102" s="379"/>
      <c r="AW102" s="379"/>
      <c r="AX102" s="379"/>
      <c r="AY102" s="379"/>
      <c r="AZ102" s="379"/>
      <c r="BA102" s="379"/>
      <c r="BB102" s="379"/>
      <c r="BC102" s="379"/>
      <c r="BD102" s="379"/>
      <c r="BE102" s="379" t="s">
        <v>131</v>
      </c>
      <c r="BF102" s="379"/>
      <c r="BG102" s="379"/>
      <c r="BH102" s="379"/>
      <c r="BI102" s="379"/>
      <c r="BJ102" s="379"/>
      <c r="BK102" s="379"/>
      <c r="BL102" s="379"/>
      <c r="BM102" s="379"/>
      <c r="BN102" s="379"/>
      <c r="BO102" s="379"/>
    </row>
    <row r="103" spans="1:67" ht="31.5" customHeight="1">
      <c r="A103" s="495" t="s">
        <v>303</v>
      </c>
      <c r="B103" s="495"/>
      <c r="C103" s="495"/>
      <c r="D103" s="495"/>
      <c r="E103" s="495"/>
      <c r="F103" s="117"/>
      <c r="G103" s="118"/>
      <c r="H103" s="498" t="str">
        <f>'Табл 3,4'!BE27</f>
        <v>Г.С.Портнягина</v>
      </c>
      <c r="I103" s="498"/>
      <c r="J103" s="498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0"/>
      <c r="AH103" s="70"/>
      <c r="AI103" s="70"/>
      <c r="AJ103" s="70"/>
      <c r="AK103" s="70"/>
      <c r="AL103" s="70"/>
      <c r="AM103" s="70"/>
      <c r="AN103" s="375"/>
      <c r="AO103" s="375"/>
      <c r="AP103" s="375"/>
      <c r="AQ103" s="375"/>
      <c r="AR103" s="375"/>
      <c r="AS103" s="375"/>
      <c r="AT103" s="375"/>
      <c r="AU103" s="375"/>
      <c r="AV103" s="375"/>
      <c r="AW103" s="375"/>
      <c r="AX103" s="375"/>
      <c r="AY103" s="375"/>
      <c r="AZ103" s="375"/>
      <c r="BA103" s="375"/>
      <c r="BB103" s="375"/>
      <c r="BC103" s="375"/>
      <c r="BD103" s="375"/>
      <c r="BE103" s="375"/>
      <c r="BF103" s="375"/>
      <c r="BG103" s="375"/>
      <c r="BH103" s="375"/>
      <c r="BI103" s="375"/>
      <c r="BJ103" s="375"/>
      <c r="BK103" s="375"/>
      <c r="BL103" s="375"/>
      <c r="BM103" s="375"/>
      <c r="BN103" s="375"/>
      <c r="BO103" s="375"/>
    </row>
    <row r="104" spans="1:67" ht="14.25">
      <c r="A104" s="117"/>
      <c r="B104" s="117"/>
      <c r="C104" s="117"/>
      <c r="D104" s="117"/>
      <c r="E104" s="117"/>
      <c r="F104" s="117"/>
      <c r="G104" s="119" t="s">
        <v>130</v>
      </c>
      <c r="H104" s="499" t="s">
        <v>131</v>
      </c>
      <c r="I104" s="499"/>
      <c r="J104" s="499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1"/>
      <c r="AH104" s="72"/>
      <c r="AI104" s="72"/>
      <c r="AJ104" s="72"/>
      <c r="AK104" s="72"/>
      <c r="AL104" s="72"/>
      <c r="AM104" s="72"/>
      <c r="AN104" s="379" t="s">
        <v>130</v>
      </c>
      <c r="AO104" s="379"/>
      <c r="AP104" s="379"/>
      <c r="AQ104" s="379"/>
      <c r="AR104" s="379"/>
      <c r="AS104" s="379"/>
      <c r="AT104" s="379"/>
      <c r="AU104" s="379"/>
      <c r="AV104" s="379"/>
      <c r="AW104" s="379"/>
      <c r="AX104" s="379"/>
      <c r="AY104" s="379"/>
      <c r="AZ104" s="379"/>
      <c r="BA104" s="379"/>
      <c r="BB104" s="379"/>
      <c r="BC104" s="379"/>
      <c r="BD104" s="379"/>
      <c r="BE104" s="379" t="s">
        <v>131</v>
      </c>
      <c r="BF104" s="379"/>
      <c r="BG104" s="379"/>
      <c r="BH104" s="379"/>
      <c r="BI104" s="379"/>
      <c r="BJ104" s="379"/>
      <c r="BK104" s="379"/>
      <c r="BL104" s="379"/>
      <c r="BM104" s="379"/>
      <c r="BN104" s="379"/>
      <c r="BO104" s="379"/>
    </row>
    <row r="105" spans="1:67" ht="14.25">
      <c r="A105" s="120"/>
      <c r="B105" s="120"/>
      <c r="C105" s="120"/>
      <c r="D105" s="120"/>
      <c r="E105" s="120"/>
      <c r="F105" s="120"/>
      <c r="G105" s="121"/>
      <c r="H105" s="121"/>
      <c r="I105" s="121"/>
      <c r="J105" s="121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377"/>
      <c r="Z105" s="377"/>
      <c r="AA105" s="377"/>
      <c r="AB105" s="377"/>
      <c r="AC105" s="377"/>
      <c r="AD105" s="377"/>
      <c r="AE105" s="377"/>
      <c r="AF105" s="377"/>
      <c r="AG105" s="70"/>
      <c r="AH105" s="377"/>
      <c r="AI105" s="377"/>
      <c r="AJ105" s="377"/>
      <c r="AK105" s="377"/>
      <c r="AL105" s="377"/>
      <c r="AM105" s="377"/>
      <c r="AN105" s="377"/>
      <c r="AO105" s="377"/>
      <c r="AP105" s="377"/>
      <c r="AQ105" s="377"/>
      <c r="AR105" s="377"/>
      <c r="AS105" s="377"/>
      <c r="AT105" s="377"/>
      <c r="AU105" s="377"/>
      <c r="AV105" s="377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</row>
    <row r="106" spans="1:67" ht="14.25">
      <c r="A106" s="491" t="s">
        <v>342</v>
      </c>
      <c r="B106" s="492"/>
      <c r="C106" s="492"/>
      <c r="D106" s="492"/>
      <c r="E106" s="492"/>
      <c r="F106" s="122"/>
      <c r="G106" s="123"/>
      <c r="H106" s="493" t="str">
        <f>'Табл 3,4'!BE30</f>
        <v>Г.С.Портнягина</v>
      </c>
      <c r="I106" s="493"/>
      <c r="J106" s="493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0"/>
      <c r="AI106" s="70"/>
      <c r="AJ106" s="70"/>
      <c r="AK106" s="70"/>
      <c r="AL106" s="70"/>
      <c r="AM106" s="70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</row>
    <row r="107" spans="1:67" ht="14.25">
      <c r="A107" s="124"/>
      <c r="B107" s="124"/>
      <c r="C107" s="124"/>
      <c r="D107" s="124"/>
      <c r="E107" s="124"/>
      <c r="F107" s="124"/>
      <c r="G107" s="121" t="s">
        <v>130</v>
      </c>
      <c r="H107" s="494" t="s">
        <v>131</v>
      </c>
      <c r="I107" s="494"/>
      <c r="J107" s="494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376"/>
      <c r="AD107" s="376"/>
      <c r="AE107" s="376"/>
      <c r="AF107" s="376"/>
      <c r="AG107" s="376"/>
      <c r="AH107" s="376"/>
      <c r="AI107" s="376"/>
      <c r="AJ107" s="376"/>
      <c r="AK107" s="376"/>
      <c r="AL107" s="30"/>
      <c r="AM107" s="68"/>
      <c r="AN107" s="379" t="s">
        <v>130</v>
      </c>
      <c r="AO107" s="379"/>
      <c r="AP107" s="379"/>
      <c r="AQ107" s="379"/>
      <c r="AR107" s="379"/>
      <c r="AS107" s="379"/>
      <c r="AT107" s="379"/>
      <c r="AU107" s="379"/>
      <c r="AV107" s="379"/>
      <c r="AW107" s="379"/>
      <c r="AX107" s="379"/>
      <c r="AY107" s="379"/>
      <c r="AZ107" s="379"/>
      <c r="BA107" s="379"/>
      <c r="BB107" s="379"/>
      <c r="BC107" s="379"/>
      <c r="BD107" s="379"/>
      <c r="BE107" s="379" t="s">
        <v>131</v>
      </c>
      <c r="BF107" s="379"/>
      <c r="BG107" s="379"/>
      <c r="BH107" s="379"/>
      <c r="BI107" s="379"/>
      <c r="BJ107" s="379"/>
      <c r="BK107" s="379"/>
      <c r="BL107" s="379"/>
      <c r="BM107" s="379"/>
      <c r="BN107" s="379"/>
      <c r="BO107" s="379"/>
    </row>
    <row r="108" spans="1:67" ht="1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2"/>
      <c r="AM108" s="378"/>
      <c r="AN108" s="378"/>
      <c r="AO108" s="378"/>
      <c r="AP108" s="378"/>
      <c r="AQ108" s="378"/>
      <c r="AR108" s="378"/>
      <c r="AS108" s="378"/>
      <c r="AT108" s="378"/>
      <c r="AU108" s="378"/>
      <c r="AV108" s="378"/>
      <c r="AW108" s="378"/>
      <c r="AX108" s="378"/>
      <c r="AY108" s="378"/>
      <c r="AZ108" s="378"/>
      <c r="BA108" s="378"/>
      <c r="BB108" s="378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</row>
    <row r="109" spans="1:10" ht="15">
      <c r="A109" s="66"/>
      <c r="B109" s="66"/>
      <c r="C109" s="66"/>
      <c r="D109" s="66"/>
      <c r="E109" s="66"/>
      <c r="F109" s="66"/>
      <c r="G109" s="66"/>
      <c r="H109" s="66"/>
      <c r="I109" s="66"/>
      <c r="J109" s="140">
        <f>I99+H89+H80+I65+I42+J30</f>
        <v>24068944.638100002</v>
      </c>
    </row>
    <row r="110" spans="1:10" ht="15">
      <c r="A110" s="66"/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1:10" ht="15">
      <c r="A111" s="66"/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5">
      <c r="A112" s="66"/>
      <c r="B112" s="66"/>
      <c r="C112" s="66"/>
      <c r="D112" s="66"/>
      <c r="E112" s="66"/>
      <c r="F112" s="66"/>
      <c r="G112" s="66"/>
      <c r="H112" s="66"/>
      <c r="I112" s="66"/>
      <c r="J112" s="66"/>
    </row>
  </sheetData>
  <sheetProtection/>
  <mergeCells count="184">
    <mergeCell ref="B87:E87"/>
    <mergeCell ref="F87:G87"/>
    <mergeCell ref="H87:J87"/>
    <mergeCell ref="B80:D80"/>
    <mergeCell ref="E80:F80"/>
    <mergeCell ref="H80:J80"/>
    <mergeCell ref="A82:J82"/>
    <mergeCell ref="B86:E86"/>
    <mergeCell ref="F86:G86"/>
    <mergeCell ref="H86:J86"/>
    <mergeCell ref="B97:D97"/>
    <mergeCell ref="E97:F97"/>
    <mergeCell ref="G97:H97"/>
    <mergeCell ref="I97:J97"/>
    <mergeCell ref="F88:G88"/>
    <mergeCell ref="H88:J88"/>
    <mergeCell ref="B88:E88"/>
    <mergeCell ref="B89:E89"/>
    <mergeCell ref="F89:G89"/>
    <mergeCell ref="H89:J89"/>
    <mergeCell ref="B98:D98"/>
    <mergeCell ref="E98:F98"/>
    <mergeCell ref="G98:H98"/>
    <mergeCell ref="I98:J98"/>
    <mergeCell ref="B84:E84"/>
    <mergeCell ref="F84:G84"/>
    <mergeCell ref="H84:J84"/>
    <mergeCell ref="B85:E85"/>
    <mergeCell ref="F85:G85"/>
    <mergeCell ref="H85:J85"/>
    <mergeCell ref="A1:J1"/>
    <mergeCell ref="A2:J2"/>
    <mergeCell ref="A3:J3"/>
    <mergeCell ref="A4:J4"/>
    <mergeCell ref="A5:J5"/>
    <mergeCell ref="A6:J6"/>
    <mergeCell ref="A7:J7"/>
    <mergeCell ref="A9:J9"/>
    <mergeCell ref="A10:J10"/>
    <mergeCell ref="A11:J11"/>
    <mergeCell ref="A12:J12"/>
    <mergeCell ref="A14:J14"/>
    <mergeCell ref="D16:J16"/>
    <mergeCell ref="F18:J18"/>
    <mergeCell ref="A20:J20"/>
    <mergeCell ref="A22:A24"/>
    <mergeCell ref="B22:B24"/>
    <mergeCell ref="C22:C24"/>
    <mergeCell ref="D22:G22"/>
    <mergeCell ref="H22:H24"/>
    <mergeCell ref="I22:I24"/>
    <mergeCell ref="J22:J24"/>
    <mergeCell ref="D23:D24"/>
    <mergeCell ref="E23:G23"/>
    <mergeCell ref="A30:B30"/>
    <mergeCell ref="D32:J32"/>
    <mergeCell ref="F33:J33"/>
    <mergeCell ref="A35:J35"/>
    <mergeCell ref="A36:J36"/>
    <mergeCell ref="B38:C38"/>
    <mergeCell ref="D38:F38"/>
    <mergeCell ref="I38:J38"/>
    <mergeCell ref="B39:C39"/>
    <mergeCell ref="D39:F39"/>
    <mergeCell ref="I39:J39"/>
    <mergeCell ref="G38:H38"/>
    <mergeCell ref="G39:H39"/>
    <mergeCell ref="B40:C40"/>
    <mergeCell ref="D40:F40"/>
    <mergeCell ref="I40:J40"/>
    <mergeCell ref="B41:C41"/>
    <mergeCell ref="D41:F41"/>
    <mergeCell ref="I41:J41"/>
    <mergeCell ref="G40:H40"/>
    <mergeCell ref="G41:H41"/>
    <mergeCell ref="B42:C42"/>
    <mergeCell ref="D42:F42"/>
    <mergeCell ref="I42:J42"/>
    <mergeCell ref="G42:H42"/>
    <mergeCell ref="D44:J44"/>
    <mergeCell ref="F45:J45"/>
    <mergeCell ref="A47:J47"/>
    <mergeCell ref="A48:J48"/>
    <mergeCell ref="A49:J49"/>
    <mergeCell ref="A50:J50"/>
    <mergeCell ref="B52:F52"/>
    <mergeCell ref="G52:H52"/>
    <mergeCell ref="I52:J52"/>
    <mergeCell ref="B53:F53"/>
    <mergeCell ref="G53:H53"/>
    <mergeCell ref="I53:J53"/>
    <mergeCell ref="B54:F54"/>
    <mergeCell ref="G54:H54"/>
    <mergeCell ref="I54:J54"/>
    <mergeCell ref="B55:F55"/>
    <mergeCell ref="G55:H55"/>
    <mergeCell ref="I55:J55"/>
    <mergeCell ref="B56:F56"/>
    <mergeCell ref="G56:H56"/>
    <mergeCell ref="I56:J56"/>
    <mergeCell ref="B57:F57"/>
    <mergeCell ref="G57:H57"/>
    <mergeCell ref="I57:J57"/>
    <mergeCell ref="B58:F58"/>
    <mergeCell ref="G58:H58"/>
    <mergeCell ref="I58:J58"/>
    <mergeCell ref="B59:F59"/>
    <mergeCell ref="G59:H59"/>
    <mergeCell ref="I59:J59"/>
    <mergeCell ref="B60:F60"/>
    <mergeCell ref="G60:H60"/>
    <mergeCell ref="I60:J60"/>
    <mergeCell ref="B61:F61"/>
    <mergeCell ref="G61:H61"/>
    <mergeCell ref="I61:J61"/>
    <mergeCell ref="B62:F62"/>
    <mergeCell ref="G62:H62"/>
    <mergeCell ref="I62:J62"/>
    <mergeCell ref="B63:F63"/>
    <mergeCell ref="G63:H63"/>
    <mergeCell ref="I63:J63"/>
    <mergeCell ref="B64:F64"/>
    <mergeCell ref="G64:H64"/>
    <mergeCell ref="I64:J64"/>
    <mergeCell ref="B65:F65"/>
    <mergeCell ref="G65:H65"/>
    <mergeCell ref="I65:J65"/>
    <mergeCell ref="A67:J67"/>
    <mergeCell ref="A68:J68"/>
    <mergeCell ref="A69:J69"/>
    <mergeCell ref="A70:J70"/>
    <mergeCell ref="A71:J71"/>
    <mergeCell ref="A72:J72"/>
    <mergeCell ref="A74:J74"/>
    <mergeCell ref="A75:J75"/>
    <mergeCell ref="B77:D77"/>
    <mergeCell ref="E77:F77"/>
    <mergeCell ref="H77:J77"/>
    <mergeCell ref="B78:D78"/>
    <mergeCell ref="E78:F78"/>
    <mergeCell ref="H78:J78"/>
    <mergeCell ref="B79:D79"/>
    <mergeCell ref="E79:F79"/>
    <mergeCell ref="H79:J79"/>
    <mergeCell ref="I96:J96"/>
    <mergeCell ref="A91:J91"/>
    <mergeCell ref="A92:J92"/>
    <mergeCell ref="B94:D94"/>
    <mergeCell ref="E94:F94"/>
    <mergeCell ref="G94:H94"/>
    <mergeCell ref="I94:J94"/>
    <mergeCell ref="B95:D95"/>
    <mergeCell ref="E95:F95"/>
    <mergeCell ref="G95:H95"/>
    <mergeCell ref="I95:J95"/>
    <mergeCell ref="B96:D96"/>
    <mergeCell ref="E96:F96"/>
    <mergeCell ref="G96:H96"/>
    <mergeCell ref="AC108:AK108"/>
    <mergeCell ref="AM108:BB108"/>
    <mergeCell ref="Y105:AF105"/>
    <mergeCell ref="AH105:AV105"/>
    <mergeCell ref="AN101:BO101"/>
    <mergeCell ref="H102:J102"/>
    <mergeCell ref="AN102:BD102"/>
    <mergeCell ref="BE102:BO102"/>
    <mergeCell ref="H103:J103"/>
    <mergeCell ref="AN103:BO103"/>
    <mergeCell ref="AC107:AK107"/>
    <mergeCell ref="AN107:BD107"/>
    <mergeCell ref="H104:J104"/>
    <mergeCell ref="AN104:BD104"/>
    <mergeCell ref="BE104:BO104"/>
    <mergeCell ref="BE107:BO107"/>
    <mergeCell ref="A106:E106"/>
    <mergeCell ref="H106:J106"/>
    <mergeCell ref="H107:J107"/>
    <mergeCell ref="A103:E103"/>
    <mergeCell ref="B99:D99"/>
    <mergeCell ref="E99:F99"/>
    <mergeCell ref="G99:H99"/>
    <mergeCell ref="I99:J99"/>
    <mergeCell ref="A101:E101"/>
    <mergeCell ref="H101:J101"/>
  </mergeCells>
  <printOptions/>
  <pageMargins left="0.5511811023622047" right="0.35433070866141736" top="0.7874015748031497" bottom="0.3937007874015748" header="0" footer="0"/>
  <pageSetup fitToHeight="4" fitToWidth="1" horizontalDpi="600" verticalDpi="600" orientation="landscape" paperSize="9" scale="93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Галина Портнягина</cp:lastModifiedBy>
  <cp:lastPrinted>2019-06-04T21:46:30Z</cp:lastPrinted>
  <dcterms:created xsi:type="dcterms:W3CDTF">2016-09-05T13:09:51Z</dcterms:created>
  <dcterms:modified xsi:type="dcterms:W3CDTF">2019-06-05T00:59:32Z</dcterms:modified>
  <cp:category/>
  <cp:version/>
  <cp:contentType/>
  <cp:contentStatus/>
</cp:coreProperties>
</file>